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2625" windowWidth="15120" windowHeight="5490" firstSheet="5" activeTab="28"/>
  </bookViews>
  <sheets>
    <sheet name="свод 2012" sheetId="2" state="hidden" r:id="rId1"/>
    <sheet name="пр5" sheetId="27" state="hidden" r:id="rId2"/>
    <sheet name="пр 8 субвенции" sheetId="28" state="hidden" r:id="rId3"/>
    <sheet name="пр6" sheetId="42" state="hidden" r:id="rId4"/>
    <sheet name="пр6." sheetId="48" state="hidden" r:id="rId5"/>
    <sheet name="приложение 15" sheetId="47" r:id="rId6"/>
    <sheet name="приложение 16" sheetId="24" r:id="rId7"/>
    <sheet name="пр9" sheetId="23" state="hidden" r:id="rId8"/>
    <sheet name="р.0401" sheetId="33" state="hidden" r:id="rId9"/>
    <sheet name="Графа 7" sheetId="37" state="hidden" r:id="rId10"/>
    <sheet name="графа 8" sheetId="36" state="hidden" r:id="rId11"/>
    <sheet name="графа 9" sheetId="35" state="hidden" r:id="rId12"/>
    <sheet name="графа9" sheetId="45" state="hidden" r:id="rId13"/>
    <sheet name="графа10" sheetId="43" state="hidden" r:id="rId14"/>
    <sheet name="графа11" sheetId="34" state="hidden" r:id="rId15"/>
    <sheet name="графа12" sheetId="32" state="hidden" r:id="rId16"/>
    <sheet name="графа 13" sheetId="46" state="hidden" r:id="rId17"/>
    <sheet name="раздел 1" sheetId="8" state="hidden" r:id="rId18"/>
    <sheet name="раздел 03" sheetId="9" state="hidden" r:id="rId19"/>
    <sheet name="раздел 05" sheetId="11" state="hidden" r:id="rId20"/>
    <sheet name="подраздел 07" sheetId="12" state="hidden" r:id="rId21"/>
    <sheet name="раздел о8" sheetId="13" state="hidden" r:id="rId22"/>
    <sheet name="раздел 09" sheetId="14" state="hidden" r:id="rId23"/>
    <sheet name="раздел 10" sheetId="15" state="hidden" r:id="rId24"/>
    <sheet name="раздел 11" sheetId="16" state="hidden" r:id="rId25"/>
    <sheet name="раздел 12,13" sheetId="17" state="hidden" r:id="rId26"/>
    <sheet name="Лист3" sheetId="31" state="hidden" r:id="rId27"/>
    <sheet name="гр13" sheetId="30" state="hidden" r:id="rId28"/>
    <sheet name="приложение 17" sheetId="49" r:id="rId29"/>
  </sheets>
  <externalReferences>
    <externalReference r:id="rId30"/>
    <externalReference r:id="rId31"/>
    <externalReference r:id="rId32"/>
  </externalReferences>
  <definedNames>
    <definedName name="_xlnm.Print_Titles" localSheetId="9">'Графа 7'!$5:$5</definedName>
    <definedName name="_xlnm.Print_Titles" localSheetId="2">'пр 8 субвенции'!$9:$11</definedName>
    <definedName name="_xlnm.Print_Titles" localSheetId="1">пр5!$6:$9</definedName>
    <definedName name="_xlnm.Print_Titles" localSheetId="3">пр6!$9:$11</definedName>
    <definedName name="_xlnm.Print_Titles" localSheetId="7">пр9!$8:$10</definedName>
    <definedName name="_xlnm.Print_Titles" localSheetId="5">'приложение 15'!$8:$10</definedName>
    <definedName name="_xlnm.Print_Titles" localSheetId="6">'приложение 16'!$8:$10</definedName>
    <definedName name="_xlnm.Print_Titles" localSheetId="0">'свод 2012'!$4:$7</definedName>
    <definedName name="_xlnm.Print_Area" localSheetId="1">пр5!$A$1:$J$188</definedName>
    <definedName name="_xlnm.Print_Area" localSheetId="6">'приложение 16'!$A$1:$I$212</definedName>
    <definedName name="_xlnm.Print_Area" localSheetId="0">'свод 2012'!$A$1:$W$582</definedName>
  </definedNames>
  <calcPr calcId="145621" calcMode="manual"/>
</workbook>
</file>

<file path=xl/calcChain.xml><?xml version="1.0" encoding="utf-8"?>
<calcChain xmlns="http://schemas.openxmlformats.org/spreadsheetml/2006/main">
  <c r="G20" i="47" l="1"/>
  <c r="H56" i="47"/>
  <c r="I56" i="47"/>
  <c r="G56" i="47"/>
  <c r="I18" i="24" l="1"/>
  <c r="I17" i="24" s="1"/>
  <c r="I16" i="24" s="1"/>
  <c r="I15" i="24" s="1"/>
  <c r="I14" i="24" s="1"/>
  <c r="H18" i="24"/>
  <c r="H17" i="24" s="1"/>
  <c r="H16" i="24" s="1"/>
  <c r="H15" i="24" s="1"/>
  <c r="H14" i="24" s="1"/>
  <c r="G18" i="24"/>
  <c r="G17" i="24" s="1"/>
  <c r="G16" i="24" s="1"/>
  <c r="G15" i="24" s="1"/>
  <c r="G14" i="24" s="1"/>
  <c r="H24" i="24"/>
  <c r="H23" i="24" s="1"/>
  <c r="H22" i="24" s="1"/>
  <c r="H21" i="24" s="1"/>
  <c r="H20" i="24" s="1"/>
  <c r="H13" i="24" s="1"/>
  <c r="I24" i="24"/>
  <c r="I23" i="24" s="1"/>
  <c r="I22" i="24" s="1"/>
  <c r="I21" i="24" s="1"/>
  <c r="I20" i="24" s="1"/>
  <c r="I13" i="24" s="1"/>
  <c r="H166" i="47" l="1"/>
  <c r="I166" i="47"/>
  <c r="H84" i="47" l="1"/>
  <c r="I84" i="47"/>
  <c r="G84" i="47"/>
  <c r="H188" i="24" l="1"/>
  <c r="H187" i="24" s="1"/>
  <c r="H183" i="24" s="1"/>
  <c r="H195" i="24"/>
  <c r="H193" i="24" s="1"/>
  <c r="G126" i="24"/>
  <c r="H107" i="24"/>
  <c r="H106" i="24" s="1"/>
  <c r="H105" i="24" s="1"/>
  <c r="H104" i="24" s="1"/>
  <c r="H103" i="24" s="1"/>
  <c r="I107" i="24"/>
  <c r="I106" i="24" s="1"/>
  <c r="I105" i="24" s="1"/>
  <c r="I104" i="24" s="1"/>
  <c r="I103" i="24" s="1"/>
  <c r="I92" i="24"/>
  <c r="I91" i="24" s="1"/>
  <c r="H92" i="24"/>
  <c r="G92" i="24"/>
  <c r="G91" i="24" s="1"/>
  <c r="H91" i="24"/>
  <c r="H89" i="24"/>
  <c r="H88" i="24" s="1"/>
  <c r="I89" i="24"/>
  <c r="I88" i="24" s="1"/>
  <c r="H142" i="24"/>
  <c r="H141" i="24" s="1"/>
  <c r="H140" i="24" s="1"/>
  <c r="I142" i="24"/>
  <c r="I141" i="24" s="1"/>
  <c r="I140" i="24" s="1"/>
  <c r="G135" i="24"/>
  <c r="G134" i="24" s="1"/>
  <c r="G133" i="24" s="1"/>
  <c r="G137" i="24"/>
  <c r="H181" i="24"/>
  <c r="H180" i="24" s="1"/>
  <c r="H177" i="24" s="1"/>
  <c r="H71" i="24"/>
  <c r="H70" i="24" s="1"/>
  <c r="I71" i="24"/>
  <c r="I70" i="24" s="1"/>
  <c r="H56" i="24"/>
  <c r="H55" i="24" s="1"/>
  <c r="H54" i="24" s="1"/>
  <c r="H53" i="24" s="1"/>
  <c r="I56" i="24"/>
  <c r="I55" i="24" s="1"/>
  <c r="I54" i="24" s="1"/>
  <c r="I53" i="24" s="1"/>
  <c r="H51" i="24"/>
  <c r="H50" i="24" s="1"/>
  <c r="H49" i="24" s="1"/>
  <c r="I51" i="24"/>
  <c r="I50" i="24" s="1"/>
  <c r="I49" i="24" s="1"/>
  <c r="H29" i="24"/>
  <c r="I29" i="24"/>
  <c r="H31" i="24"/>
  <c r="I31" i="24"/>
  <c r="G24" i="24"/>
  <c r="G23" i="24" s="1"/>
  <c r="G22" i="24" s="1"/>
  <c r="G21" i="24" s="1"/>
  <c r="G20" i="24" s="1"/>
  <c r="G13" i="24" s="1"/>
  <c r="G37" i="49"/>
  <c r="G36" i="49" s="1"/>
  <c r="G35" i="49" s="1"/>
  <c r="G34" i="49" s="1"/>
  <c r="G33" i="49" s="1"/>
  <c r="G32" i="49" s="1"/>
  <c r="G58" i="49"/>
  <c r="G60" i="49"/>
  <c r="G62" i="49"/>
  <c r="G45" i="49"/>
  <c r="G44" i="49" s="1"/>
  <c r="G43" i="49" s="1"/>
  <c r="G49" i="49"/>
  <c r="G48" i="49" s="1"/>
  <c r="G47" i="49" s="1"/>
  <c r="G42" i="49" l="1"/>
  <c r="G41" i="49" s="1"/>
  <c r="I28" i="24"/>
  <c r="I27" i="24" s="1"/>
  <c r="I26" i="24" s="1"/>
  <c r="H28" i="24"/>
  <c r="H27" i="24" s="1"/>
  <c r="H26" i="24" s="1"/>
  <c r="I48" i="24"/>
  <c r="I67" i="24"/>
  <c r="I66" i="24" s="1"/>
  <c r="I65" i="24" s="1"/>
  <c r="I64" i="24" s="1"/>
  <c r="H67" i="24"/>
  <c r="H66" i="24" s="1"/>
  <c r="H65" i="24" s="1"/>
  <c r="H64" i="24" s="1"/>
  <c r="H48" i="24"/>
  <c r="H54" i="49"/>
  <c r="H53" i="49" s="1"/>
  <c r="H52" i="49" s="1"/>
  <c r="H51" i="49" s="1"/>
  <c r="H40" i="49" s="1"/>
  <c r="H39" i="49" s="1"/>
  <c r="I54" i="49"/>
  <c r="I53" i="49" s="1"/>
  <c r="I52" i="49" s="1"/>
  <c r="I51" i="49" s="1"/>
  <c r="I40" i="49" s="1"/>
  <c r="I39" i="49" s="1"/>
  <c r="H30" i="49"/>
  <c r="H29" i="49" s="1"/>
  <c r="H28" i="49" s="1"/>
  <c r="H27" i="49" s="1"/>
  <c r="H26" i="49" s="1"/>
  <c r="I30" i="49"/>
  <c r="I29" i="49" s="1"/>
  <c r="I28" i="49" s="1"/>
  <c r="I27" i="49" s="1"/>
  <c r="I26" i="49" s="1"/>
  <c r="G132" i="49"/>
  <c r="G131" i="49" s="1"/>
  <c r="I127" i="49"/>
  <c r="H127" i="49"/>
  <c r="G127" i="49"/>
  <c r="G126" i="49" s="1"/>
  <c r="G125" i="49" s="1"/>
  <c r="G120" i="49"/>
  <c r="I118" i="49"/>
  <c r="I117" i="49" s="1"/>
  <c r="I116" i="49" s="1"/>
  <c r="I115" i="49" s="1"/>
  <c r="I114" i="49" s="1"/>
  <c r="H118" i="49"/>
  <c r="G118" i="49"/>
  <c r="G117" i="49" s="1"/>
  <c r="G116" i="49" s="1"/>
  <c r="G115" i="49" s="1"/>
  <c r="G114" i="49" s="1"/>
  <c r="H117" i="49"/>
  <c r="H116" i="49"/>
  <c r="H115" i="49" s="1"/>
  <c r="H114" i="49" s="1"/>
  <c r="G111" i="49"/>
  <c r="G110" i="49" s="1"/>
  <c r="G109" i="49" s="1"/>
  <c r="G108" i="49" s="1"/>
  <c r="G102" i="49" s="1"/>
  <c r="G101" i="49" s="1"/>
  <c r="G99" i="49"/>
  <c r="G97" i="49"/>
  <c r="G94" i="49"/>
  <c r="I93" i="49"/>
  <c r="H93" i="49"/>
  <c r="G88" i="49"/>
  <c r="G87" i="49" s="1"/>
  <c r="G84" i="49"/>
  <c r="G81" i="49"/>
  <c r="G80" i="49" s="1"/>
  <c r="I78" i="49"/>
  <c r="H78" i="49"/>
  <c r="G76" i="49"/>
  <c r="G74" i="49"/>
  <c r="G67" i="49"/>
  <c r="G66" i="49"/>
  <c r="G65" i="49" s="1"/>
  <c r="G64" i="49" s="1"/>
  <c r="G56" i="49"/>
  <c r="I56" i="49"/>
  <c r="H56" i="49"/>
  <c r="G54" i="49"/>
  <c r="G53" i="49" s="1"/>
  <c r="G52" i="49" s="1"/>
  <c r="G51" i="49" s="1"/>
  <c r="G30" i="49"/>
  <c r="G29" i="49" s="1"/>
  <c r="G28" i="49" s="1"/>
  <c r="G24" i="49"/>
  <c r="G23" i="49" s="1"/>
  <c r="G21" i="49"/>
  <c r="G19" i="49"/>
  <c r="I16" i="49"/>
  <c r="H16" i="49"/>
  <c r="G16" i="49"/>
  <c r="G73" i="49" l="1"/>
  <c r="G72" i="49" s="1"/>
  <c r="G71" i="49" s="1"/>
  <c r="G70" i="49" s="1"/>
  <c r="G83" i="49"/>
  <c r="G93" i="49"/>
  <c r="G18" i="49"/>
  <c r="G15" i="49" s="1"/>
  <c r="G40" i="49"/>
  <c r="G39" i="49" s="1"/>
  <c r="I12" i="49"/>
  <c r="I11" i="49" s="1"/>
  <c r="H12" i="49"/>
  <c r="H11" i="49" s="1"/>
  <c r="G27" i="49"/>
  <c r="G78" i="49"/>
  <c r="G124" i="49"/>
  <c r="G130" i="49"/>
  <c r="G170" i="47"/>
  <c r="G172" i="47"/>
  <c r="I74" i="47"/>
  <c r="I73" i="47" s="1"/>
  <c r="H74" i="47"/>
  <c r="G74" i="47"/>
  <c r="G73" i="47" s="1"/>
  <c r="H73" i="47"/>
  <c r="H67" i="47"/>
  <c r="I67" i="47"/>
  <c r="H70" i="47"/>
  <c r="I70" i="47"/>
  <c r="H34" i="47"/>
  <c r="I34" i="47"/>
  <c r="H37" i="47"/>
  <c r="I37" i="47"/>
  <c r="H27" i="47"/>
  <c r="I27" i="47"/>
  <c r="H30" i="47"/>
  <c r="I30" i="47"/>
  <c r="H20" i="47"/>
  <c r="I20" i="47"/>
  <c r="H23" i="47"/>
  <c r="I23" i="47"/>
  <c r="G69" i="49" l="1"/>
  <c r="G113" i="49"/>
  <c r="G26" i="49"/>
  <c r="G14" i="49"/>
  <c r="I19" i="47"/>
  <c r="H19" i="47"/>
  <c r="J54" i="27"/>
  <c r="G57" i="27"/>
  <c r="G56" i="27"/>
  <c r="G13" i="49" l="1"/>
  <c r="G12" i="49" s="1"/>
  <c r="I54" i="27"/>
  <c r="H54" i="27"/>
  <c r="G55" i="27"/>
  <c r="G54" i="27" s="1"/>
  <c r="H90" i="23"/>
  <c r="G91" i="23"/>
  <c r="G90" i="23" s="1"/>
  <c r="G93" i="23"/>
  <c r="H87" i="23"/>
  <c r="H86" i="23" s="1"/>
  <c r="H85" i="23" s="1"/>
  <c r="G87" i="23"/>
  <c r="G86" i="23" s="1"/>
  <c r="G85" i="23" s="1"/>
  <c r="H25" i="23"/>
  <c r="H24" i="23" s="1"/>
  <c r="G25" i="23"/>
  <c r="G24" i="23" s="1"/>
  <c r="I96" i="23"/>
  <c r="G96" i="23"/>
  <c r="G98" i="23"/>
  <c r="G101" i="23"/>
  <c r="G103" i="23"/>
  <c r="I103" i="23"/>
  <c r="I100" i="23" s="1"/>
  <c r="I101" i="23"/>
  <c r="H101" i="23"/>
  <c r="H122" i="23"/>
  <c r="I122" i="23"/>
  <c r="G122" i="23"/>
  <c r="H141" i="23"/>
  <c r="H139" i="23"/>
  <c r="G139" i="23"/>
  <c r="G141" i="23"/>
  <c r="G138" i="23" s="1"/>
  <c r="I147" i="23"/>
  <c r="G146" i="23"/>
  <c r="I146" i="23" s="1"/>
  <c r="G59" i="23"/>
  <c r="G58" i="23" s="1"/>
  <c r="I59" i="23"/>
  <c r="I58" i="23" s="1"/>
  <c r="I42" i="23"/>
  <c r="I46" i="23"/>
  <c r="H44" i="23"/>
  <c r="G45" i="23"/>
  <c r="I45" i="23" s="1"/>
  <c r="G47" i="23"/>
  <c r="I47" i="23" s="1"/>
  <c r="H106" i="23"/>
  <c r="G107" i="23"/>
  <c r="G109" i="23"/>
  <c r="J105" i="23"/>
  <c r="K105" i="23"/>
  <c r="G100" i="23" l="1"/>
  <c r="G95" i="23"/>
  <c r="G89" i="23" s="1"/>
  <c r="G11" i="49"/>
  <c r="G106" i="23"/>
  <c r="G44" i="23"/>
  <c r="I44" i="23" s="1"/>
  <c r="G181" i="24" l="1"/>
  <c r="G180" i="24" s="1"/>
  <c r="G177" i="24" s="1"/>
  <c r="G82" i="24"/>
  <c r="G81" i="24" s="1"/>
  <c r="G80" i="24" s="1"/>
  <c r="G123" i="24"/>
  <c r="G122" i="24" s="1"/>
  <c r="G125" i="24"/>
  <c r="G129" i="24"/>
  <c r="G204" i="24"/>
  <c r="G38" i="24"/>
  <c r="G37" i="24" s="1"/>
  <c r="G128" i="24" l="1"/>
  <c r="G121" i="24" l="1"/>
  <c r="G164" i="24" l="1"/>
  <c r="G162" i="24"/>
  <c r="G161" i="24" l="1"/>
  <c r="G167" i="24"/>
  <c r="G169" i="24"/>
  <c r="G29" i="24"/>
  <c r="G31" i="24"/>
  <c r="G166" i="24" l="1"/>
  <c r="G28" i="24"/>
  <c r="G44" i="47" l="1"/>
  <c r="G43" i="47" s="1"/>
  <c r="G53" i="27" l="1"/>
  <c r="G52" i="27" s="1"/>
  <c r="H52" i="27"/>
  <c r="I52" i="27"/>
  <c r="J52" i="27"/>
  <c r="J98" i="27" l="1"/>
  <c r="G101" i="27"/>
  <c r="G209" i="47" l="1"/>
  <c r="G208" i="47" s="1"/>
  <c r="G207" i="47" s="1"/>
  <c r="G206" i="47" s="1"/>
  <c r="G204" i="47"/>
  <c r="G202" i="47"/>
  <c r="G198" i="47"/>
  <c r="G197" i="47" s="1"/>
  <c r="G196" i="47" s="1"/>
  <c r="G193" i="47"/>
  <c r="G191" i="47"/>
  <c r="G189" i="47"/>
  <c r="G186" i="47"/>
  <c r="G185" i="47" s="1"/>
  <c r="G182" i="47"/>
  <c r="G180" i="47"/>
  <c r="G177" i="47"/>
  <c r="G175" i="47"/>
  <c r="G169" i="47"/>
  <c r="G166" i="47"/>
  <c r="G165" i="47" s="1"/>
  <c r="G162" i="47"/>
  <c r="G160" i="47"/>
  <c r="G158" i="47"/>
  <c r="G155" i="47"/>
  <c r="G153" i="47"/>
  <c r="G147" i="47"/>
  <c r="G146" i="47" s="1"/>
  <c r="G145" i="47" s="1"/>
  <c r="G143" i="47"/>
  <c r="G142" i="47" s="1"/>
  <c r="G140" i="47"/>
  <c r="G139" i="47" s="1"/>
  <c r="G135" i="47"/>
  <c r="G134" i="47" s="1"/>
  <c r="G133" i="47" s="1"/>
  <c r="G129" i="47"/>
  <c r="G126" i="47"/>
  <c r="G122" i="47"/>
  <c r="G121" i="47" s="1"/>
  <c r="G119" i="47"/>
  <c r="G118" i="47" s="1"/>
  <c r="G116" i="47"/>
  <c r="G114" i="47"/>
  <c r="G112" i="47"/>
  <c r="G108" i="47"/>
  <c r="G107" i="47" s="1"/>
  <c r="G105" i="47"/>
  <c r="G104" i="47" s="1"/>
  <c r="G100" i="47"/>
  <c r="G99" i="47" s="1"/>
  <c r="G97" i="47"/>
  <c r="G96" i="47" s="1"/>
  <c r="G91" i="47"/>
  <c r="G88" i="47"/>
  <c r="G83" i="47"/>
  <c r="G82" i="47" s="1"/>
  <c r="G79" i="47"/>
  <c r="G78" i="47" s="1"/>
  <c r="G70" i="47"/>
  <c r="G67" i="47"/>
  <c r="G63" i="47"/>
  <c r="G62" i="47" s="1"/>
  <c r="G61" i="47" s="1"/>
  <c r="G53" i="47"/>
  <c r="G50" i="47"/>
  <c r="G49" i="47" s="1"/>
  <c r="G41" i="47"/>
  <c r="G40" i="47" s="1"/>
  <c r="G37" i="47"/>
  <c r="G34" i="47"/>
  <c r="G30" i="47"/>
  <c r="G27" i="47"/>
  <c r="G23" i="47"/>
  <c r="G15" i="47"/>
  <c r="G14" i="47" s="1"/>
  <c r="G33" i="47" l="1"/>
  <c r="G174" i="47"/>
  <c r="G201" i="47"/>
  <c r="G200" i="47" s="1"/>
  <c r="G179" i="47"/>
  <c r="G157" i="47"/>
  <c r="G152" i="47"/>
  <c r="G138" i="47"/>
  <c r="G137" i="47" s="1"/>
  <c r="G132" i="47" s="1"/>
  <c r="G125" i="47"/>
  <c r="G124" i="47" s="1"/>
  <c r="G111" i="47"/>
  <c r="G103" i="47"/>
  <c r="G95" i="47"/>
  <c r="G94" i="47" s="1"/>
  <c r="G168" i="47"/>
  <c r="G52" i="47"/>
  <c r="G48" i="47" s="1"/>
  <c r="G47" i="47" s="1"/>
  <c r="G46" i="47" s="1"/>
  <c r="G188" i="47"/>
  <c r="G87" i="47"/>
  <c r="G77" i="47" s="1"/>
  <c r="G76" i="47" s="1"/>
  <c r="G19" i="47"/>
  <c r="G26" i="47"/>
  <c r="G66" i="47"/>
  <c r="G110" i="47"/>
  <c r="G18" i="47" l="1"/>
  <c r="G13" i="47" s="1"/>
  <c r="G102" i="47"/>
  <c r="G151" i="47"/>
  <c r="G65" i="47"/>
  <c r="G60" i="47" s="1"/>
  <c r="G164" i="47"/>
  <c r="G150" i="47" s="1"/>
  <c r="G149" i="47" s="1"/>
  <c r="I85" i="27"/>
  <c r="G86" i="27"/>
  <c r="G85" i="27" s="1"/>
  <c r="G12" i="47" l="1"/>
  <c r="G11" i="47" s="1"/>
  <c r="G164" i="27"/>
  <c r="G165" i="27"/>
  <c r="G163" i="27"/>
  <c r="J162" i="27"/>
  <c r="J140" i="27"/>
  <c r="G142" i="27"/>
  <c r="I87" i="27"/>
  <c r="G89" i="27"/>
  <c r="I21" i="27"/>
  <c r="G23" i="27"/>
  <c r="G22" i="27"/>
  <c r="G21" i="27" s="1"/>
  <c r="G162" i="27" l="1"/>
  <c r="J126" i="27"/>
  <c r="G128" i="27"/>
  <c r="G127" i="27"/>
  <c r="I75" i="27" l="1"/>
  <c r="G76" i="27"/>
  <c r="H62" i="24" l="1"/>
  <c r="I62" i="24"/>
  <c r="G62" i="24"/>
  <c r="J139" i="23" l="1"/>
  <c r="K139" i="23"/>
  <c r="I140" i="23"/>
  <c r="I139" i="23" s="1"/>
  <c r="J83" i="23"/>
  <c r="K83" i="23"/>
  <c r="I110" i="23"/>
  <c r="I109" i="23" s="1"/>
  <c r="H61" i="23"/>
  <c r="J61" i="23"/>
  <c r="K61" i="23"/>
  <c r="I62" i="23"/>
  <c r="H87" i="24"/>
  <c r="H86" i="24" s="1"/>
  <c r="H85" i="24" s="1"/>
  <c r="H84" i="24" s="1"/>
  <c r="H12" i="24" s="1"/>
  <c r="I87" i="24"/>
  <c r="I86" i="24" s="1"/>
  <c r="I85" i="24" s="1"/>
  <c r="I84" i="24" s="1"/>
  <c r="I12" i="24" s="1"/>
  <c r="H139" i="24"/>
  <c r="I139" i="24"/>
  <c r="I202" i="24"/>
  <c r="H202" i="24"/>
  <c r="G202" i="24"/>
  <c r="G201" i="24" s="1"/>
  <c r="I198" i="24"/>
  <c r="I197" i="24" s="1"/>
  <c r="H198" i="24"/>
  <c r="H197" i="24" s="1"/>
  <c r="H151" i="24"/>
  <c r="I151" i="24"/>
  <c r="G151" i="24"/>
  <c r="G153" i="24"/>
  <c r="H117" i="24"/>
  <c r="H116" i="24" s="1"/>
  <c r="H115" i="24" s="1"/>
  <c r="H114" i="24" s="1"/>
  <c r="I117" i="24"/>
  <c r="I116" i="24" s="1"/>
  <c r="I115" i="24" s="1"/>
  <c r="I114" i="24" s="1"/>
  <c r="G117" i="24"/>
  <c r="G116" i="24" s="1"/>
  <c r="G115" i="24" s="1"/>
  <c r="G114" i="24" s="1"/>
  <c r="G150" i="24" l="1"/>
  <c r="G200" i="24"/>
  <c r="G199" i="24" s="1"/>
  <c r="G198" i="24" l="1"/>
  <c r="H130" i="23" l="1"/>
  <c r="J130" i="23"/>
  <c r="J129" i="23" s="1"/>
  <c r="J128" i="23" s="1"/>
  <c r="J127" i="23" s="1"/>
  <c r="K130" i="23"/>
  <c r="K129" i="23" s="1"/>
  <c r="K128" i="23" s="1"/>
  <c r="K127" i="23" s="1"/>
  <c r="I17" i="23"/>
  <c r="H16" i="23"/>
  <c r="I16" i="23"/>
  <c r="J16" i="23"/>
  <c r="K16" i="23"/>
  <c r="G16" i="23"/>
  <c r="I99" i="23"/>
  <c r="H202" i="47"/>
  <c r="I202" i="47"/>
  <c r="H129" i="23" l="1"/>
  <c r="H128" i="23" s="1"/>
  <c r="H127" i="23" s="1"/>
  <c r="H134" i="47"/>
  <c r="I134" i="47"/>
  <c r="F27" i="48" l="1"/>
  <c r="F25" i="48"/>
  <c r="F23" i="48"/>
  <c r="F19" i="48"/>
  <c r="F17" i="48"/>
  <c r="F15" i="48"/>
  <c r="F12" i="48"/>
  <c r="F29" i="48" l="1"/>
  <c r="I209" i="47"/>
  <c r="H209" i="47"/>
  <c r="I208" i="47"/>
  <c r="I207" i="47" s="1"/>
  <c r="I206" i="47" s="1"/>
  <c r="H208" i="47"/>
  <c r="H207" i="47" s="1"/>
  <c r="H206" i="47" s="1"/>
  <c r="I204" i="47"/>
  <c r="I201" i="47" s="1"/>
  <c r="I200" i="47" s="1"/>
  <c r="H204" i="47"/>
  <c r="H201" i="47" s="1"/>
  <c r="H200" i="47" s="1"/>
  <c r="I198" i="47"/>
  <c r="H198" i="47"/>
  <c r="H197" i="47" s="1"/>
  <c r="H196" i="47" s="1"/>
  <c r="I197" i="47"/>
  <c r="I196" i="47" s="1"/>
  <c r="I193" i="47"/>
  <c r="H193" i="47"/>
  <c r="I191" i="47"/>
  <c r="H191" i="47"/>
  <c r="I189" i="47"/>
  <c r="I188" i="47" s="1"/>
  <c r="H189" i="47"/>
  <c r="I186" i="47"/>
  <c r="H186" i="47"/>
  <c r="H185" i="47" s="1"/>
  <c r="I185" i="47"/>
  <c r="I182" i="47"/>
  <c r="H182" i="47"/>
  <c r="I180" i="47"/>
  <c r="I179" i="47" s="1"/>
  <c r="H180" i="47"/>
  <c r="H179" i="47" s="1"/>
  <c r="I177" i="47"/>
  <c r="H177" i="47"/>
  <c r="I175" i="47"/>
  <c r="H175" i="47"/>
  <c r="H174" i="47" s="1"/>
  <c r="I172" i="47"/>
  <c r="H172" i="47"/>
  <c r="I170" i="47"/>
  <c r="H170" i="47"/>
  <c r="H169" i="47" s="1"/>
  <c r="I169" i="47"/>
  <c r="I165" i="47"/>
  <c r="H165" i="47"/>
  <c r="I162" i="47"/>
  <c r="H162" i="47"/>
  <c r="I160" i="47"/>
  <c r="H160" i="47"/>
  <c r="I158" i="47"/>
  <c r="I157" i="47" s="1"/>
  <c r="H158" i="47"/>
  <c r="H157" i="47" s="1"/>
  <c r="I155" i="47"/>
  <c r="H155" i="47"/>
  <c r="I153" i="47"/>
  <c r="I152" i="47" s="1"/>
  <c r="H153" i="47"/>
  <c r="H152" i="47" s="1"/>
  <c r="I147" i="47"/>
  <c r="I146" i="47" s="1"/>
  <c r="I145" i="47" s="1"/>
  <c r="H147" i="47"/>
  <c r="H146" i="47" s="1"/>
  <c r="H145" i="47" s="1"/>
  <c r="I143" i="47"/>
  <c r="I142" i="47" s="1"/>
  <c r="H143" i="47"/>
  <c r="H142" i="47" s="1"/>
  <c r="I140" i="47"/>
  <c r="H140" i="47"/>
  <c r="I139" i="47"/>
  <c r="H139" i="47"/>
  <c r="I129" i="47"/>
  <c r="H129" i="47"/>
  <c r="I126" i="47"/>
  <c r="H126" i="47"/>
  <c r="I122" i="47"/>
  <c r="I121" i="47" s="1"/>
  <c r="H122" i="47"/>
  <c r="H121" i="47" s="1"/>
  <c r="I119" i="47"/>
  <c r="H119" i="47"/>
  <c r="H118" i="47" s="1"/>
  <c r="I118" i="47"/>
  <c r="I116" i="47"/>
  <c r="H116" i="47"/>
  <c r="I114" i="47"/>
  <c r="H114" i="47"/>
  <c r="I112" i="47"/>
  <c r="I111" i="47" s="1"/>
  <c r="H112" i="47"/>
  <c r="H111" i="47" s="1"/>
  <c r="I108" i="47"/>
  <c r="H108" i="47"/>
  <c r="H107" i="47" s="1"/>
  <c r="I107" i="47"/>
  <c r="I105" i="47"/>
  <c r="I104" i="47" s="1"/>
  <c r="H105" i="47"/>
  <c r="H104" i="47" s="1"/>
  <c r="I100" i="47"/>
  <c r="H100" i="47"/>
  <c r="I99" i="47"/>
  <c r="H99" i="47"/>
  <c r="I97" i="47"/>
  <c r="I96" i="47" s="1"/>
  <c r="I95" i="47" s="1"/>
  <c r="I94" i="47" s="1"/>
  <c r="H97" i="47"/>
  <c r="H96" i="47" s="1"/>
  <c r="H95" i="47" s="1"/>
  <c r="H94" i="47" s="1"/>
  <c r="I91" i="47"/>
  <c r="H91" i="47"/>
  <c r="I88" i="47"/>
  <c r="H88" i="47"/>
  <c r="I83" i="47"/>
  <c r="H83" i="47"/>
  <c r="H82" i="47" s="1"/>
  <c r="I82" i="47"/>
  <c r="I79" i="47"/>
  <c r="I78" i="47" s="1"/>
  <c r="H79" i="47"/>
  <c r="H78" i="47" s="1"/>
  <c r="I66" i="47"/>
  <c r="I65" i="47" s="1"/>
  <c r="H66" i="47"/>
  <c r="H65" i="47" s="1"/>
  <c r="I63" i="47"/>
  <c r="H63" i="47"/>
  <c r="H62" i="47" s="1"/>
  <c r="H61" i="47" s="1"/>
  <c r="H60" i="47" s="1"/>
  <c r="I62" i="47"/>
  <c r="I61" i="47" s="1"/>
  <c r="I60" i="47" s="1"/>
  <c r="I52" i="47"/>
  <c r="H52" i="47"/>
  <c r="I50" i="47"/>
  <c r="H50" i="47"/>
  <c r="H49" i="47" s="1"/>
  <c r="I49" i="47"/>
  <c r="I41" i="47"/>
  <c r="H41" i="47"/>
  <c r="H40" i="47" s="1"/>
  <c r="I40" i="47"/>
  <c r="I33" i="47"/>
  <c r="H33" i="47"/>
  <c r="I26" i="47"/>
  <c r="H26" i="47"/>
  <c r="I15" i="47"/>
  <c r="H15" i="47"/>
  <c r="I14" i="47"/>
  <c r="H14" i="47"/>
  <c r="I48" i="47" l="1"/>
  <c r="I47" i="47" s="1"/>
  <c r="I46" i="47" s="1"/>
  <c r="H48" i="47"/>
  <c r="H47" i="47" s="1"/>
  <c r="H46" i="47" s="1"/>
  <c r="H125" i="47"/>
  <c r="H124" i="47" s="1"/>
  <c r="I125" i="47"/>
  <c r="I124" i="47" s="1"/>
  <c r="H18" i="47"/>
  <c r="H13" i="47" s="1"/>
  <c r="I87" i="47"/>
  <c r="I77" i="47" s="1"/>
  <c r="I76" i="47" s="1"/>
  <c r="H188" i="47"/>
  <c r="I174" i="47"/>
  <c r="I168" i="47" s="1"/>
  <c r="I164" i="47" s="1"/>
  <c r="I150" i="47" s="1"/>
  <c r="I149" i="47" s="1"/>
  <c r="I151" i="47"/>
  <c r="I110" i="47"/>
  <c r="I103" i="47"/>
  <c r="H103" i="47"/>
  <c r="H87" i="47"/>
  <c r="H77" i="47" s="1"/>
  <c r="H76" i="47" s="1"/>
  <c r="H110" i="47"/>
  <c r="H138" i="47"/>
  <c r="I18" i="47"/>
  <c r="I13" i="47" s="1"/>
  <c r="H168" i="47"/>
  <c r="H164" i="47" s="1"/>
  <c r="H137" i="47"/>
  <c r="H132" i="47" s="1"/>
  <c r="I138" i="47"/>
  <c r="I137" i="47" s="1"/>
  <c r="I132" i="47" s="1"/>
  <c r="H151" i="47"/>
  <c r="H102" i="47" l="1"/>
  <c r="H12" i="47" s="1"/>
  <c r="I102" i="47"/>
  <c r="I12" i="47" s="1"/>
  <c r="I11" i="47" s="1"/>
  <c r="H150" i="47"/>
  <c r="H149" i="47" s="1"/>
  <c r="H120" i="27"/>
  <c r="J120" i="27"/>
  <c r="I120" i="27"/>
  <c r="H11" i="47" l="1"/>
  <c r="G144" i="24"/>
  <c r="G190" i="24"/>
  <c r="G189" i="24" s="1"/>
  <c r="G142" i="24"/>
  <c r="G122" i="27"/>
  <c r="G121" i="27"/>
  <c r="G141" i="24" l="1"/>
  <c r="G140" i="24" s="1"/>
  <c r="J58" i="27"/>
  <c r="N79" i="27" s="1"/>
  <c r="G63" i="27"/>
  <c r="I32" i="27"/>
  <c r="G35" i="27"/>
  <c r="G36" i="27"/>
  <c r="G40" i="27"/>
  <c r="G41" i="27"/>
  <c r="J32" i="27"/>
  <c r="G31" i="27"/>
  <c r="J29" i="27"/>
  <c r="G139" i="24" l="1"/>
  <c r="G49" i="27"/>
  <c r="J116" i="27" l="1"/>
  <c r="G119" i="27"/>
  <c r="I131" i="23" l="1"/>
  <c r="I130" i="23" s="1"/>
  <c r="I133" i="23"/>
  <c r="G132" i="23"/>
  <c r="I132" i="23" s="1"/>
  <c r="G130" i="23"/>
  <c r="G129" i="23" l="1"/>
  <c r="I129" i="23"/>
  <c r="I128" i="23" s="1"/>
  <c r="I127" i="23" s="1"/>
  <c r="G183" i="27"/>
  <c r="G184" i="27"/>
  <c r="H182" i="27"/>
  <c r="I182" i="27"/>
  <c r="J182" i="27"/>
  <c r="G182" i="27" l="1"/>
  <c r="I64" i="27"/>
  <c r="J107" i="27" l="1"/>
  <c r="I107" i="27"/>
  <c r="G109" i="27"/>
  <c r="G111" i="27"/>
  <c r="G107" i="27" l="1"/>
  <c r="G56" i="23"/>
  <c r="G55" i="23" s="1"/>
  <c r="G54" i="23" s="1"/>
  <c r="G53" i="23" s="1"/>
  <c r="G129" i="42" l="1"/>
  <c r="G128" i="42" s="1"/>
  <c r="G127" i="42" s="1"/>
  <c r="G188" i="24"/>
  <c r="G187" i="24" s="1"/>
  <c r="G34" i="24"/>
  <c r="G211" i="24"/>
  <c r="G58" i="24"/>
  <c r="H95" i="23"/>
  <c r="H89" i="23" s="1"/>
  <c r="I95" i="23" l="1"/>
  <c r="G33" i="24"/>
  <c r="G61" i="24"/>
  <c r="G27" i="24" l="1"/>
  <c r="G60" i="24"/>
  <c r="I102" i="27"/>
  <c r="G106" i="27"/>
  <c r="H129" i="42" l="1"/>
  <c r="H128" i="42" s="1"/>
  <c r="H127" i="42" s="1"/>
  <c r="I130" i="42"/>
  <c r="I129" i="42" s="1"/>
  <c r="I128" i="42" s="1"/>
  <c r="I127" i="42" s="1"/>
  <c r="H56" i="23"/>
  <c r="H55" i="23" s="1"/>
  <c r="H54" i="23" s="1"/>
  <c r="H53" i="23" s="1"/>
  <c r="G209" i="24"/>
  <c r="G208" i="24" s="1"/>
  <c r="G207" i="24" s="1"/>
  <c r="G206" i="24" s="1"/>
  <c r="G197" i="24" s="1"/>
  <c r="G137" i="23" l="1"/>
  <c r="G136" i="23" s="1"/>
  <c r="G111" i="23"/>
  <c r="G105" i="23" s="1"/>
  <c r="G185" i="24"/>
  <c r="G184" i="24" s="1"/>
  <c r="G183" i="24" s="1"/>
  <c r="H504" i="2" l="1"/>
  <c r="H459" i="2"/>
  <c r="H413" i="2"/>
  <c r="G384" i="2"/>
  <c r="H346" i="2"/>
  <c r="H148" i="2"/>
  <c r="G65" i="2" l="1"/>
  <c r="G160" i="2"/>
  <c r="I255" i="2"/>
  <c r="H255" i="2"/>
  <c r="G256" i="2"/>
  <c r="G257" i="2"/>
  <c r="G258" i="2"/>
  <c r="G259" i="2"/>
  <c r="G254" i="2"/>
  <c r="H311" i="2"/>
  <c r="V347" i="2"/>
  <c r="V384" i="2"/>
  <c r="I383" i="2"/>
  <c r="H383" i="2"/>
  <c r="N383" i="2"/>
  <c r="G255" i="2" l="1"/>
  <c r="W404" i="2"/>
  <c r="G462" i="2"/>
  <c r="G464" i="2"/>
  <c r="G474" i="2"/>
  <c r="G476" i="2"/>
  <c r="V485" i="2"/>
  <c r="W485" i="2"/>
  <c r="G506" i="2"/>
  <c r="G505" i="2"/>
  <c r="J11" i="27"/>
  <c r="I11" i="27"/>
  <c r="G13" i="27"/>
  <c r="J14" i="27"/>
  <c r="I14" i="27"/>
  <c r="G16" i="27"/>
  <c r="G82" i="27"/>
  <c r="J80" i="27"/>
  <c r="I80" i="27"/>
  <c r="W464" i="2" l="1"/>
  <c r="V464" i="2"/>
  <c r="T464" i="2"/>
  <c r="T462" i="2"/>
  <c r="K459" i="2"/>
  <c r="J346" i="2"/>
  <c r="J341" i="2" s="1"/>
  <c r="U464" i="2" l="1"/>
  <c r="T506" i="2" l="1"/>
  <c r="G110" i="27"/>
  <c r="G113" i="27"/>
  <c r="K299" i="2"/>
  <c r="P299" i="2"/>
  <c r="V160" i="2"/>
  <c r="W160" i="2"/>
  <c r="G112" i="27" s="1"/>
  <c r="T159" i="2"/>
  <c r="T160" i="2"/>
  <c r="I299" i="2"/>
  <c r="H299" i="2"/>
  <c r="V325" i="2"/>
  <c r="V326" i="2"/>
  <c r="V327" i="2"/>
  <c r="L324" i="2"/>
  <c r="L263" i="2" s="1"/>
  <c r="L207" i="2" s="1"/>
  <c r="V420" i="2"/>
  <c r="V421" i="2"/>
  <c r="V422" i="2"/>
  <c r="V423" i="2"/>
  <c r="V424" i="2"/>
  <c r="V425" i="2"/>
  <c r="V426" i="2"/>
  <c r="V427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60" i="2"/>
  <c r="V461" i="2"/>
  <c r="V462" i="2"/>
  <c r="U462" i="2" s="1"/>
  <c r="V463" i="2"/>
  <c r="L459" i="2"/>
  <c r="L418" i="2" s="1"/>
  <c r="L417" i="2" s="1"/>
  <c r="J459" i="2"/>
  <c r="K483" i="2"/>
  <c r="L483" i="2"/>
  <c r="L469" i="2" s="1"/>
  <c r="L468" i="2" s="1"/>
  <c r="J11" i="2"/>
  <c r="K11" i="2"/>
  <c r="J15" i="2"/>
  <c r="K15" i="2"/>
  <c r="J17" i="2"/>
  <c r="K17" i="2"/>
  <c r="J19" i="2"/>
  <c r="K19" i="2"/>
  <c r="J27" i="2"/>
  <c r="K27" i="2"/>
  <c r="J29" i="2"/>
  <c r="K29" i="2"/>
  <c r="J43" i="2"/>
  <c r="K43" i="2"/>
  <c r="J61" i="2"/>
  <c r="J57" i="2" s="1"/>
  <c r="K61" i="2"/>
  <c r="K57" i="2" s="1"/>
  <c r="J67" i="2"/>
  <c r="K67" i="2"/>
  <c r="J70" i="2"/>
  <c r="K70" i="2"/>
  <c r="U160" i="2" l="1"/>
  <c r="G299" i="2"/>
  <c r="J8" i="2"/>
  <c r="L570" i="2"/>
  <c r="K8" i="2"/>
  <c r="K42" i="2"/>
  <c r="J42" i="2"/>
  <c r="K346" i="2" l="1"/>
  <c r="M346" i="2"/>
  <c r="N346" i="2"/>
  <c r="O346" i="2"/>
  <c r="P346" i="2"/>
  <c r="P341" i="2" s="1"/>
  <c r="Q346" i="2"/>
  <c r="R346" i="2"/>
  <c r="S346" i="2"/>
  <c r="G43" i="27" l="1"/>
  <c r="H14" i="27" l="1"/>
  <c r="G15" i="27"/>
  <c r="G14" i="27" s="1"/>
  <c r="P57" i="2"/>
  <c r="T65" i="2"/>
  <c r="G112" i="24"/>
  <c r="G111" i="24" s="1"/>
  <c r="G110" i="24" s="1"/>
  <c r="G7" i="34"/>
  <c r="G6" i="34" s="1"/>
  <c r="G80" i="27"/>
  <c r="G81" i="27"/>
  <c r="G123" i="27"/>
  <c r="G120" i="27" s="1"/>
  <c r="T125" i="2"/>
  <c r="T126" i="2"/>
  <c r="T127" i="2"/>
  <c r="W125" i="2"/>
  <c r="W126" i="2"/>
  <c r="V126" i="2"/>
  <c r="I122" i="2"/>
  <c r="J122" i="2"/>
  <c r="J120" i="2" s="1"/>
  <c r="K122" i="2"/>
  <c r="M122" i="2"/>
  <c r="N122" i="2"/>
  <c r="O122" i="2"/>
  <c r="H122" i="2"/>
  <c r="V125" i="2"/>
  <c r="U125" i="2" s="1"/>
  <c r="G125" i="2"/>
  <c r="G126" i="2"/>
  <c r="G27" i="37"/>
  <c r="W394" i="2"/>
  <c r="W395" i="2"/>
  <c r="W396" i="2"/>
  <c r="W397" i="2"/>
  <c r="W398" i="2"/>
  <c r="W399" i="2"/>
  <c r="W400" i="2"/>
  <c r="W401" i="2"/>
  <c r="W402" i="2"/>
  <c r="W403" i="2"/>
  <c r="W385" i="2"/>
  <c r="W386" i="2"/>
  <c r="W387" i="2"/>
  <c r="W388" i="2"/>
  <c r="W389" i="2"/>
  <c r="W390" i="2"/>
  <c r="W391" i="2"/>
  <c r="W392" i="2"/>
  <c r="W393" i="2"/>
  <c r="W382" i="2"/>
  <c r="W384" i="2"/>
  <c r="U384" i="2" s="1"/>
  <c r="G25" i="34"/>
  <c r="S570" i="2"/>
  <c r="C7" i="46"/>
  <c r="C6" i="46" s="1"/>
  <c r="I13" i="46"/>
  <c r="H13" i="46"/>
  <c r="F13" i="46"/>
  <c r="E13" i="46"/>
  <c r="G12" i="46"/>
  <c r="D12" i="46"/>
  <c r="G11" i="46"/>
  <c r="D11" i="46"/>
  <c r="G10" i="46"/>
  <c r="D10" i="46"/>
  <c r="G9" i="46"/>
  <c r="G13" i="46" s="1"/>
  <c r="D9" i="46"/>
  <c r="D13" i="46" s="1"/>
  <c r="C7" i="45"/>
  <c r="C6" i="45" s="1"/>
  <c r="I31" i="45"/>
  <c r="H31" i="45"/>
  <c r="F31" i="45"/>
  <c r="E31" i="45"/>
  <c r="G29" i="45"/>
  <c r="D29" i="45"/>
  <c r="D28" i="45"/>
  <c r="G27" i="45"/>
  <c r="D27" i="45"/>
  <c r="G26" i="45"/>
  <c r="D26" i="45"/>
  <c r="G25" i="45"/>
  <c r="D25" i="45"/>
  <c r="G24" i="45"/>
  <c r="D24" i="45"/>
  <c r="G23" i="45"/>
  <c r="D23" i="45"/>
  <c r="G22" i="45"/>
  <c r="D22" i="45"/>
  <c r="G21" i="45"/>
  <c r="D21" i="45"/>
  <c r="G20" i="45"/>
  <c r="D20" i="45"/>
  <c r="G19" i="45"/>
  <c r="D19" i="45"/>
  <c r="G18" i="45"/>
  <c r="D18" i="45"/>
  <c r="G17" i="45"/>
  <c r="D17" i="45"/>
  <c r="G16" i="45"/>
  <c r="D16" i="45"/>
  <c r="G15" i="45"/>
  <c r="D15" i="45"/>
  <c r="G14" i="45"/>
  <c r="D14" i="45"/>
  <c r="G13" i="45"/>
  <c r="D13" i="45"/>
  <c r="G12" i="45"/>
  <c r="D12" i="45"/>
  <c r="G11" i="45"/>
  <c r="D11" i="45"/>
  <c r="G10" i="45"/>
  <c r="D10" i="45"/>
  <c r="G9" i="45"/>
  <c r="D9" i="45"/>
  <c r="U126" i="2" l="1"/>
  <c r="G31" i="45"/>
  <c r="D31" i="45"/>
  <c r="N566" i="2" l="1"/>
  <c r="N568" i="2"/>
  <c r="N570" i="2" s="1"/>
  <c r="N413" i="2"/>
  <c r="S383" i="2"/>
  <c r="N381" i="2"/>
  <c r="G383" i="2"/>
  <c r="G395" i="2"/>
  <c r="V382" i="2"/>
  <c r="V385" i="2"/>
  <c r="V386" i="2"/>
  <c r="V387" i="2"/>
  <c r="V388" i="2"/>
  <c r="V389" i="2"/>
  <c r="V390" i="2"/>
  <c r="V391" i="2"/>
  <c r="V392" i="2"/>
  <c r="V393" i="2"/>
  <c r="V394" i="2"/>
  <c r="K136" i="2"/>
  <c r="G21" i="37"/>
  <c r="G25" i="37"/>
  <c r="G23" i="37"/>
  <c r="G17" i="37"/>
  <c r="G19" i="37"/>
  <c r="J155" i="2"/>
  <c r="V65" i="2"/>
  <c r="W65" i="2"/>
  <c r="V506" i="2"/>
  <c r="W506" i="2"/>
  <c r="J504" i="2"/>
  <c r="J209" i="2"/>
  <c r="J566" i="2"/>
  <c r="K566" i="2"/>
  <c r="M566" i="2"/>
  <c r="I566" i="2"/>
  <c r="J547" i="2"/>
  <c r="K547" i="2"/>
  <c r="M547" i="2"/>
  <c r="O547" i="2"/>
  <c r="P547" i="2"/>
  <c r="J479" i="2"/>
  <c r="J470" i="2"/>
  <c r="J409" i="2"/>
  <c r="K409" i="2"/>
  <c r="M409" i="2"/>
  <c r="O409" i="2"/>
  <c r="P409" i="2"/>
  <c r="Q409" i="2"/>
  <c r="I409" i="2"/>
  <c r="G8" i="32"/>
  <c r="G10" i="32"/>
  <c r="G11" i="32"/>
  <c r="G12" i="32"/>
  <c r="G13" i="32"/>
  <c r="G14" i="32"/>
  <c r="G15" i="32"/>
  <c r="G16" i="32"/>
  <c r="G17" i="32"/>
  <c r="G18" i="32"/>
  <c r="G20" i="32"/>
  <c r="G21" i="32"/>
  <c r="G24" i="32"/>
  <c r="G25" i="32"/>
  <c r="G28" i="32"/>
  <c r="G29" i="32"/>
  <c r="G30" i="32"/>
  <c r="G31" i="32"/>
  <c r="G32" i="32"/>
  <c r="G33" i="32"/>
  <c r="G36" i="32"/>
  <c r="I19" i="32"/>
  <c r="I9" i="32"/>
  <c r="I6" i="32" l="1"/>
  <c r="I37" i="32" s="1"/>
  <c r="U506" i="2"/>
  <c r="V383" i="2"/>
  <c r="S381" i="2"/>
  <c r="W383" i="2"/>
  <c r="U65" i="2"/>
  <c r="V339" i="2"/>
  <c r="W339" i="2"/>
  <c r="T339" i="2"/>
  <c r="J281" i="2"/>
  <c r="K281" i="2"/>
  <c r="M281" i="2"/>
  <c r="O281" i="2"/>
  <c r="P281" i="2"/>
  <c r="Q281" i="2"/>
  <c r="R281" i="2"/>
  <c r="I281" i="2"/>
  <c r="J264" i="2"/>
  <c r="I285" i="2"/>
  <c r="J285" i="2"/>
  <c r="K285" i="2"/>
  <c r="M285" i="2"/>
  <c r="O285" i="2"/>
  <c r="P285" i="2"/>
  <c r="Q285" i="2"/>
  <c r="R285" i="2"/>
  <c r="H285" i="2"/>
  <c r="V10" i="2"/>
  <c r="W10" i="2"/>
  <c r="V12" i="2"/>
  <c r="W12" i="2"/>
  <c r="V13" i="2"/>
  <c r="W13" i="2"/>
  <c r="V14" i="2"/>
  <c r="W14" i="2"/>
  <c r="V16" i="2"/>
  <c r="W16" i="2"/>
  <c r="V18" i="2"/>
  <c r="W18" i="2"/>
  <c r="V20" i="2"/>
  <c r="W20" i="2"/>
  <c r="V21" i="2"/>
  <c r="W21" i="2"/>
  <c r="V22" i="2"/>
  <c r="W22" i="2"/>
  <c r="V24" i="2"/>
  <c r="W24" i="2"/>
  <c r="V25" i="2"/>
  <c r="W25" i="2"/>
  <c r="V26" i="2"/>
  <c r="W26" i="2"/>
  <c r="V28" i="2"/>
  <c r="W28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6" i="2"/>
  <c r="W56" i="2"/>
  <c r="V58" i="2"/>
  <c r="W58" i="2"/>
  <c r="V59" i="2"/>
  <c r="W59" i="2"/>
  <c r="V60" i="2"/>
  <c r="W60" i="2"/>
  <c r="V62" i="2"/>
  <c r="W62" i="2"/>
  <c r="V63" i="2"/>
  <c r="W63" i="2"/>
  <c r="V64" i="2"/>
  <c r="W64" i="2"/>
  <c r="V66" i="2"/>
  <c r="W66" i="2"/>
  <c r="V68" i="2"/>
  <c r="W68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10" i="2"/>
  <c r="W110" i="2"/>
  <c r="V111" i="2"/>
  <c r="W111" i="2"/>
  <c r="V113" i="2"/>
  <c r="W113" i="2"/>
  <c r="V115" i="2"/>
  <c r="W115" i="2"/>
  <c r="V116" i="2"/>
  <c r="W116" i="2"/>
  <c r="V117" i="2"/>
  <c r="W117" i="2"/>
  <c r="V118" i="2"/>
  <c r="W118" i="2"/>
  <c r="V119" i="2"/>
  <c r="W119" i="2"/>
  <c r="V121" i="2"/>
  <c r="W121" i="2"/>
  <c r="V122" i="2"/>
  <c r="V123" i="2"/>
  <c r="W123" i="2"/>
  <c r="V124" i="2"/>
  <c r="W124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9" i="2"/>
  <c r="W149" i="2"/>
  <c r="V150" i="2"/>
  <c r="W150" i="2"/>
  <c r="V151" i="2"/>
  <c r="W151" i="2"/>
  <c r="V152" i="2"/>
  <c r="W152" i="2"/>
  <c r="V153" i="2"/>
  <c r="W153" i="2"/>
  <c r="V156" i="2"/>
  <c r="W156" i="2"/>
  <c r="V157" i="2"/>
  <c r="W157" i="2"/>
  <c r="V158" i="2"/>
  <c r="W158" i="2"/>
  <c r="V159" i="2"/>
  <c r="W159" i="2"/>
  <c r="V161" i="2"/>
  <c r="W161" i="2"/>
  <c r="V162" i="2"/>
  <c r="W162" i="2"/>
  <c r="V163" i="2"/>
  <c r="W163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80" i="2"/>
  <c r="W180" i="2"/>
  <c r="V181" i="2"/>
  <c r="W181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5" i="2"/>
  <c r="W205" i="2"/>
  <c r="V206" i="2"/>
  <c r="W206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V276" i="2"/>
  <c r="W276" i="2"/>
  <c r="V277" i="2"/>
  <c r="W277" i="2"/>
  <c r="V278" i="2"/>
  <c r="W278" i="2"/>
  <c r="V279" i="2"/>
  <c r="W279" i="2"/>
  <c r="V280" i="2"/>
  <c r="W280" i="2"/>
  <c r="W281" i="2"/>
  <c r="V282" i="2"/>
  <c r="W282" i="2"/>
  <c r="V283" i="2"/>
  <c r="W283" i="2"/>
  <c r="V284" i="2"/>
  <c r="W284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1" i="2"/>
  <c r="W321" i="2"/>
  <c r="V322" i="2"/>
  <c r="W322" i="2"/>
  <c r="V323" i="2"/>
  <c r="W323" i="2"/>
  <c r="W325" i="2"/>
  <c r="W326" i="2"/>
  <c r="W327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W335" i="2"/>
  <c r="V336" i="2"/>
  <c r="W336" i="2"/>
  <c r="V337" i="2"/>
  <c r="W337" i="2"/>
  <c r="V338" i="2"/>
  <c r="W338" i="2"/>
  <c r="V340" i="2"/>
  <c r="W340" i="2"/>
  <c r="V342" i="2"/>
  <c r="W342" i="2"/>
  <c r="V343" i="2"/>
  <c r="W343" i="2"/>
  <c r="V344" i="2"/>
  <c r="W344" i="2"/>
  <c r="V345" i="2"/>
  <c r="W345" i="2"/>
  <c r="V346" i="2"/>
  <c r="W346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95" i="2"/>
  <c r="V396" i="2"/>
  <c r="V397" i="2"/>
  <c r="V398" i="2"/>
  <c r="V399" i="2"/>
  <c r="V400" i="2"/>
  <c r="V401" i="2"/>
  <c r="V402" i="2"/>
  <c r="V403" i="2"/>
  <c r="V404" i="2"/>
  <c r="V405" i="2"/>
  <c r="W405" i="2"/>
  <c r="V406" i="2"/>
  <c r="W406" i="2"/>
  <c r="V407" i="2"/>
  <c r="W407" i="2"/>
  <c r="V408" i="2"/>
  <c r="W408" i="2"/>
  <c r="W409" i="2"/>
  <c r="V410" i="2"/>
  <c r="W410" i="2"/>
  <c r="V411" i="2"/>
  <c r="W411" i="2"/>
  <c r="V412" i="2"/>
  <c r="W412" i="2"/>
  <c r="V414" i="2"/>
  <c r="W414" i="2"/>
  <c r="V415" i="2"/>
  <c r="W415" i="2"/>
  <c r="V416" i="2"/>
  <c r="W416" i="2"/>
  <c r="W420" i="2"/>
  <c r="W421" i="2"/>
  <c r="W422" i="2"/>
  <c r="W423" i="2"/>
  <c r="W424" i="2"/>
  <c r="W425" i="2"/>
  <c r="W426" i="2"/>
  <c r="W427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60" i="2"/>
  <c r="W461" i="2"/>
  <c r="W463" i="2"/>
  <c r="V465" i="2"/>
  <c r="W465" i="2"/>
  <c r="V466" i="2"/>
  <c r="W466" i="2"/>
  <c r="V467" i="2"/>
  <c r="W467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80" i="2"/>
  <c r="W480" i="2"/>
  <c r="V481" i="2"/>
  <c r="W481" i="2"/>
  <c r="V482" i="2"/>
  <c r="W482" i="2"/>
  <c r="V484" i="2"/>
  <c r="W484" i="2"/>
  <c r="V486" i="2"/>
  <c r="W486" i="2"/>
  <c r="V487" i="2"/>
  <c r="W487" i="2"/>
  <c r="V490" i="2"/>
  <c r="W490" i="2"/>
  <c r="V491" i="2"/>
  <c r="W491" i="2"/>
  <c r="V492" i="2"/>
  <c r="W492" i="2"/>
  <c r="V494" i="2"/>
  <c r="W494" i="2"/>
  <c r="V496" i="2"/>
  <c r="W496" i="2"/>
  <c r="V499" i="2"/>
  <c r="W499" i="2"/>
  <c r="V500" i="2"/>
  <c r="W500" i="2"/>
  <c r="V502" i="2"/>
  <c r="W502" i="2"/>
  <c r="V503" i="2"/>
  <c r="W503" i="2"/>
  <c r="V505" i="2"/>
  <c r="W505" i="2"/>
  <c r="V507" i="2"/>
  <c r="W507" i="2"/>
  <c r="V509" i="2"/>
  <c r="W509" i="2"/>
  <c r="V510" i="2"/>
  <c r="W510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7" i="2"/>
  <c r="W537" i="2"/>
  <c r="V538" i="2"/>
  <c r="W538" i="2"/>
  <c r="V539" i="2"/>
  <c r="W539" i="2"/>
  <c r="V540" i="2"/>
  <c r="W540" i="2"/>
  <c r="V541" i="2"/>
  <c r="W541" i="2"/>
  <c r="V543" i="2"/>
  <c r="W543" i="2"/>
  <c r="V546" i="2"/>
  <c r="W546" i="2"/>
  <c r="V548" i="2"/>
  <c r="W548" i="2"/>
  <c r="V549" i="2"/>
  <c r="W549" i="2"/>
  <c r="V551" i="2"/>
  <c r="W551" i="2"/>
  <c r="V552" i="2"/>
  <c r="W552" i="2"/>
  <c r="V553" i="2"/>
  <c r="W553" i="2"/>
  <c r="V554" i="2"/>
  <c r="W554" i="2"/>
  <c r="V556" i="2"/>
  <c r="W556" i="2"/>
  <c r="V557" i="2"/>
  <c r="W557" i="2"/>
  <c r="V558" i="2"/>
  <c r="W558" i="2"/>
  <c r="V560" i="2"/>
  <c r="W560" i="2"/>
  <c r="V561" i="2"/>
  <c r="W561" i="2"/>
  <c r="V564" i="2"/>
  <c r="W564" i="2"/>
  <c r="V565" i="2"/>
  <c r="W565" i="2"/>
  <c r="W566" i="2"/>
  <c r="V567" i="2"/>
  <c r="W567" i="2"/>
  <c r="V569" i="2"/>
  <c r="W569" i="2"/>
  <c r="G23" i="34"/>
  <c r="W285" i="2" l="1"/>
  <c r="V285" i="2"/>
  <c r="U339" i="2"/>
  <c r="G62" i="27"/>
  <c r="G68" i="27"/>
  <c r="K114" i="2" l="1"/>
  <c r="G37" i="37" l="1"/>
  <c r="G31" i="37"/>
  <c r="G34" i="37"/>
  <c r="I70" i="2"/>
  <c r="J511" i="2"/>
  <c r="J495" i="2"/>
  <c r="I495" i="2"/>
  <c r="W495" i="2" s="1"/>
  <c r="J64" i="27"/>
  <c r="G77" i="27" l="1"/>
  <c r="I114" i="27"/>
  <c r="G70" i="27"/>
  <c r="G71" i="27"/>
  <c r="G72" i="27"/>
  <c r="G69" i="27"/>
  <c r="H138" i="23"/>
  <c r="H137" i="23" s="1"/>
  <c r="H136" i="23" s="1"/>
  <c r="H72" i="23"/>
  <c r="G72" i="23"/>
  <c r="H65" i="23"/>
  <c r="H67" i="23"/>
  <c r="I67" i="23" s="1"/>
  <c r="I65" i="23"/>
  <c r="I66" i="23"/>
  <c r="I68" i="23"/>
  <c r="I108" i="23"/>
  <c r="I107" i="23" s="1"/>
  <c r="I106" i="23" s="1"/>
  <c r="G10" i="37"/>
  <c r="G12" i="37"/>
  <c r="G6" i="37"/>
  <c r="T476" i="2"/>
  <c r="T477" i="2"/>
  <c r="U476" i="2"/>
  <c r="U474" i="2"/>
  <c r="K469" i="2"/>
  <c r="G64" i="37"/>
  <c r="G61" i="37"/>
  <c r="G6" i="43"/>
  <c r="G22" i="34"/>
  <c r="G16" i="34"/>
  <c r="G11" i="34"/>
  <c r="G10" i="34" s="1"/>
  <c r="G158" i="24"/>
  <c r="G175" i="24"/>
  <c r="G173" i="24"/>
  <c r="G195" i="24"/>
  <c r="G193" i="24" s="1"/>
  <c r="H41" i="23" l="1"/>
  <c r="G172" i="24"/>
  <c r="G171" i="24" s="1"/>
  <c r="G160" i="24" s="1"/>
  <c r="G157" i="24"/>
  <c r="G156" i="24" s="1"/>
  <c r="G9" i="34"/>
  <c r="G27" i="34" s="1"/>
  <c r="I72" i="23"/>
  <c r="G60" i="37"/>
  <c r="G59" i="37" s="1"/>
  <c r="G155" i="24" l="1"/>
  <c r="K120" i="2"/>
  <c r="G56" i="37" l="1"/>
  <c r="G55" i="37" s="1"/>
  <c r="G52" i="37"/>
  <c r="G47" i="37"/>
  <c r="G46" i="37" s="1"/>
  <c r="G41" i="37"/>
  <c r="G40" i="37" s="1"/>
  <c r="H111" i="23"/>
  <c r="H105" i="23" s="1"/>
  <c r="I112" i="23"/>
  <c r="G31" i="23"/>
  <c r="G30" i="23" s="1"/>
  <c r="G29" i="23" s="1"/>
  <c r="G28" i="23" s="1"/>
  <c r="G27" i="23" s="1"/>
  <c r="H94" i="23"/>
  <c r="I98" i="23"/>
  <c r="I93" i="23"/>
  <c r="G6" i="36"/>
  <c r="G8" i="36"/>
  <c r="I94" i="23" l="1"/>
  <c r="I111" i="23"/>
  <c r="I105" i="23" s="1"/>
  <c r="G39" i="37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U62" i="2"/>
  <c r="U63" i="2"/>
  <c r="T62" i="2"/>
  <c r="T63" i="2"/>
  <c r="I61" i="2"/>
  <c r="I57" i="2" s="1"/>
  <c r="M61" i="2"/>
  <c r="O61" i="2"/>
  <c r="P61" i="2"/>
  <c r="Q61" i="2"/>
  <c r="R61" i="2"/>
  <c r="H61" i="2"/>
  <c r="H57" i="2" s="1"/>
  <c r="G57" i="2" s="1"/>
  <c r="G62" i="2"/>
  <c r="G63" i="2"/>
  <c r="U256" i="2"/>
  <c r="U257" i="2"/>
  <c r="U258" i="2"/>
  <c r="T256" i="2"/>
  <c r="T257" i="2"/>
  <c r="T258" i="2"/>
  <c r="T259" i="2"/>
  <c r="K255" i="2"/>
  <c r="M255" i="2"/>
  <c r="O255" i="2"/>
  <c r="P255" i="2"/>
  <c r="P208" i="2" s="1"/>
  <c r="Q255" i="2"/>
  <c r="R255" i="2"/>
  <c r="J255" i="2"/>
  <c r="U329" i="2"/>
  <c r="U330" i="2"/>
  <c r="U331" i="2"/>
  <c r="U332" i="2"/>
  <c r="T329" i="2"/>
  <c r="T330" i="2"/>
  <c r="T331" i="2"/>
  <c r="T332" i="2"/>
  <c r="J328" i="2"/>
  <c r="K328" i="2"/>
  <c r="M328" i="2"/>
  <c r="O328" i="2"/>
  <c r="P328" i="2"/>
  <c r="Q328" i="2"/>
  <c r="R328" i="2"/>
  <c r="I328" i="2"/>
  <c r="H328" i="2"/>
  <c r="G329" i="2"/>
  <c r="G330" i="2"/>
  <c r="G331" i="2"/>
  <c r="G332" i="2"/>
  <c r="D328" i="2"/>
  <c r="G328" i="2" l="1"/>
  <c r="V328" i="2"/>
  <c r="V61" i="2"/>
  <c r="W328" i="2"/>
  <c r="T328" i="2"/>
  <c r="W255" i="2"/>
  <c r="V255" i="2"/>
  <c r="W61" i="2"/>
  <c r="U259" i="2"/>
  <c r="T255" i="2"/>
  <c r="U255" i="2" l="1"/>
  <c r="U328" i="2"/>
  <c r="T9" i="2"/>
  <c r="I116" i="27" l="1"/>
  <c r="G118" i="27"/>
  <c r="G117" i="27"/>
  <c r="G116" i="27" l="1"/>
  <c r="I202" i="42"/>
  <c r="I201" i="42" s="1"/>
  <c r="I200" i="42" s="1"/>
  <c r="I199" i="42" s="1"/>
  <c r="I198" i="42" s="1"/>
  <c r="K201" i="42"/>
  <c r="K200" i="42" s="1"/>
  <c r="J201" i="42"/>
  <c r="J200" i="42" s="1"/>
  <c r="J199" i="42" s="1"/>
  <c r="J198" i="42" s="1"/>
  <c r="H201" i="42"/>
  <c r="H200" i="42" s="1"/>
  <c r="H199" i="42" s="1"/>
  <c r="H198" i="42" s="1"/>
  <c r="G201" i="42"/>
  <c r="G200" i="42" s="1"/>
  <c r="G199" i="42" s="1"/>
  <c r="G198" i="42" s="1"/>
  <c r="K199" i="42"/>
  <c r="K198" i="42" s="1"/>
  <c r="I197" i="42"/>
  <c r="I196" i="42" s="1"/>
  <c r="K196" i="42"/>
  <c r="J196" i="42"/>
  <c r="J195" i="42" s="1"/>
  <c r="J194" i="42" s="1"/>
  <c r="H196" i="42"/>
  <c r="H195" i="42" s="1"/>
  <c r="G196" i="42"/>
  <c r="G195" i="42" s="1"/>
  <c r="G194" i="42" s="1"/>
  <c r="K195" i="42"/>
  <c r="K194" i="42" s="1"/>
  <c r="I195" i="42"/>
  <c r="I194" i="42" s="1"/>
  <c r="H194" i="42"/>
  <c r="I193" i="42"/>
  <c r="I192" i="42" s="1"/>
  <c r="K192" i="42"/>
  <c r="J192" i="42"/>
  <c r="J191" i="42" s="1"/>
  <c r="J190" i="42" s="1"/>
  <c r="H192" i="42"/>
  <c r="H191" i="42" s="1"/>
  <c r="G192" i="42"/>
  <c r="G191" i="42" s="1"/>
  <c r="G190" i="42" s="1"/>
  <c r="K191" i="42"/>
  <c r="K190" i="42" s="1"/>
  <c r="I191" i="42"/>
  <c r="I190" i="42" s="1"/>
  <c r="H190" i="42"/>
  <c r="I189" i="42"/>
  <c r="I188" i="42"/>
  <c r="I187" i="42" s="1"/>
  <c r="K187" i="42"/>
  <c r="J187" i="42"/>
  <c r="H187" i="42"/>
  <c r="G187" i="42"/>
  <c r="I186" i="42"/>
  <c r="I185" i="42" s="1"/>
  <c r="K185" i="42"/>
  <c r="J185" i="42"/>
  <c r="J182" i="42" s="1"/>
  <c r="H185" i="42"/>
  <c r="G185" i="42"/>
  <c r="I184" i="42"/>
  <c r="K183" i="42"/>
  <c r="K182" i="42" s="1"/>
  <c r="J183" i="42"/>
  <c r="I183" i="42"/>
  <c r="H183" i="42"/>
  <c r="G183" i="42"/>
  <c r="G182" i="42" s="1"/>
  <c r="H182" i="42"/>
  <c r="I181" i="42"/>
  <c r="I180" i="42" s="1"/>
  <c r="K180" i="42"/>
  <c r="J180" i="42"/>
  <c r="J179" i="42" s="1"/>
  <c r="H180" i="42"/>
  <c r="H179" i="42" s="1"/>
  <c r="G180" i="42"/>
  <c r="G179" i="42" s="1"/>
  <c r="K179" i="42"/>
  <c r="I179" i="42"/>
  <c r="I178" i="42"/>
  <c r="I177" i="42"/>
  <c r="I176" i="42" s="1"/>
  <c r="K176" i="42"/>
  <c r="K173" i="42" s="1"/>
  <c r="J176" i="42"/>
  <c r="H176" i="42"/>
  <c r="G176" i="42"/>
  <c r="I175" i="42"/>
  <c r="I174" i="42" s="1"/>
  <c r="K174" i="42"/>
  <c r="J174" i="42"/>
  <c r="J173" i="42" s="1"/>
  <c r="H174" i="42"/>
  <c r="G174" i="42"/>
  <c r="I172" i="42"/>
  <c r="I171" i="42" s="1"/>
  <c r="K171" i="42"/>
  <c r="J171" i="42"/>
  <c r="J168" i="42" s="1"/>
  <c r="H171" i="42"/>
  <c r="G171" i="42"/>
  <c r="I170" i="42"/>
  <c r="K169" i="42"/>
  <c r="K168" i="42" s="1"/>
  <c r="J169" i="42"/>
  <c r="I169" i="42"/>
  <c r="H169" i="42"/>
  <c r="G169" i="42"/>
  <c r="G168" i="42" s="1"/>
  <c r="H168" i="42"/>
  <c r="I167" i="42"/>
  <c r="I166" i="42" s="1"/>
  <c r="K166" i="42"/>
  <c r="K163" i="42" s="1"/>
  <c r="K162" i="42" s="1"/>
  <c r="J166" i="42"/>
  <c r="H166" i="42"/>
  <c r="G166" i="42"/>
  <c r="I165" i="42"/>
  <c r="I164" i="42" s="1"/>
  <c r="K164" i="42"/>
  <c r="J164" i="42"/>
  <c r="H164" i="42"/>
  <c r="G164" i="42"/>
  <c r="I161" i="42"/>
  <c r="I160" i="42" s="1"/>
  <c r="K160" i="42"/>
  <c r="J160" i="42"/>
  <c r="J159" i="42" s="1"/>
  <c r="H160" i="42"/>
  <c r="H159" i="42" s="1"/>
  <c r="G160" i="42"/>
  <c r="G159" i="42" s="1"/>
  <c r="K159" i="42"/>
  <c r="I159" i="42"/>
  <c r="I157" i="42"/>
  <c r="I156" i="42" s="1"/>
  <c r="K156" i="42"/>
  <c r="J156" i="42"/>
  <c r="H156" i="42"/>
  <c r="G156" i="42"/>
  <c r="I155" i="42"/>
  <c r="I154" i="42" s="1"/>
  <c r="K154" i="42"/>
  <c r="J154" i="42"/>
  <c r="H154" i="42"/>
  <c r="G154" i="42"/>
  <c r="I153" i="42"/>
  <c r="I152" i="42" s="1"/>
  <c r="K152" i="42"/>
  <c r="J152" i="42"/>
  <c r="H152" i="42"/>
  <c r="G152" i="42"/>
  <c r="K151" i="42"/>
  <c r="G151" i="42"/>
  <c r="I150" i="42"/>
  <c r="I149" i="42" s="1"/>
  <c r="K149" i="42"/>
  <c r="J149" i="42"/>
  <c r="H149" i="42"/>
  <c r="G149" i="42"/>
  <c r="I148" i="42"/>
  <c r="K147" i="42"/>
  <c r="K146" i="42" s="1"/>
  <c r="K145" i="42" s="1"/>
  <c r="J147" i="42"/>
  <c r="I147" i="42"/>
  <c r="H147" i="42"/>
  <c r="G147" i="42"/>
  <c r="G146" i="42" s="1"/>
  <c r="G145" i="42" s="1"/>
  <c r="J146" i="42"/>
  <c r="H146" i="42"/>
  <c r="I142" i="42"/>
  <c r="I141" i="42" s="1"/>
  <c r="I140" i="42" s="1"/>
  <c r="I139" i="42" s="1"/>
  <c r="K141" i="42"/>
  <c r="K140" i="42" s="1"/>
  <c r="K139" i="42" s="1"/>
  <c r="J141" i="42"/>
  <c r="H141" i="42"/>
  <c r="H140" i="42" s="1"/>
  <c r="H139" i="42" s="1"/>
  <c r="G141" i="42"/>
  <c r="G140" i="42" s="1"/>
  <c r="G139" i="42" s="1"/>
  <c r="J140" i="42"/>
  <c r="J139" i="42" s="1"/>
  <c r="I138" i="42"/>
  <c r="I137" i="42" s="1"/>
  <c r="I136" i="42" s="1"/>
  <c r="K137" i="42"/>
  <c r="K136" i="42" s="1"/>
  <c r="J137" i="42"/>
  <c r="H137" i="42"/>
  <c r="H136" i="42" s="1"/>
  <c r="G137" i="42"/>
  <c r="G136" i="42" s="1"/>
  <c r="J136" i="42"/>
  <c r="I135" i="42"/>
  <c r="I134" i="42" s="1"/>
  <c r="K134" i="42"/>
  <c r="J134" i="42"/>
  <c r="J133" i="42" s="1"/>
  <c r="H134" i="42"/>
  <c r="H133" i="42" s="1"/>
  <c r="G134" i="42"/>
  <c r="K133" i="42"/>
  <c r="K132" i="42" s="1"/>
  <c r="I133" i="42"/>
  <c r="G133" i="42"/>
  <c r="G132" i="42" s="1"/>
  <c r="J132" i="42"/>
  <c r="J131" i="42" s="1"/>
  <c r="J126" i="42" s="1"/>
  <c r="K131" i="42"/>
  <c r="K126" i="42" s="1"/>
  <c r="I125" i="42"/>
  <c r="I124" i="42"/>
  <c r="I123" i="42" s="1"/>
  <c r="K123" i="42"/>
  <c r="J123" i="42"/>
  <c r="H123" i="42"/>
  <c r="G123" i="42"/>
  <c r="I122" i="42"/>
  <c r="I121" i="42"/>
  <c r="K120" i="42"/>
  <c r="J120" i="42"/>
  <c r="J119" i="42" s="1"/>
  <c r="H120" i="42"/>
  <c r="H119" i="42" s="1"/>
  <c r="G120" i="42"/>
  <c r="K119" i="42"/>
  <c r="K118" i="42" s="1"/>
  <c r="G119" i="42"/>
  <c r="G118" i="42" s="1"/>
  <c r="J118" i="42"/>
  <c r="H118" i="42"/>
  <c r="I117" i="42"/>
  <c r="I116" i="42" s="1"/>
  <c r="K116" i="42"/>
  <c r="J116" i="42"/>
  <c r="J115" i="42" s="1"/>
  <c r="H116" i="42"/>
  <c r="H115" i="42" s="1"/>
  <c r="G116" i="42"/>
  <c r="G115" i="42" s="1"/>
  <c r="K115" i="42"/>
  <c r="I115" i="42"/>
  <c r="I114" i="42"/>
  <c r="K113" i="42"/>
  <c r="K112" i="42" s="1"/>
  <c r="J113" i="42"/>
  <c r="I113" i="42"/>
  <c r="I112" i="42" s="1"/>
  <c r="H113" i="42"/>
  <c r="G113" i="42"/>
  <c r="G112" i="42" s="1"/>
  <c r="J112" i="42"/>
  <c r="H112" i="42"/>
  <c r="I111" i="42"/>
  <c r="I110" i="42" s="1"/>
  <c r="K110" i="42"/>
  <c r="J110" i="42"/>
  <c r="H110" i="42"/>
  <c r="G110" i="42"/>
  <c r="I109" i="42"/>
  <c r="I108" i="42" s="1"/>
  <c r="K108" i="42"/>
  <c r="J108" i="42"/>
  <c r="H108" i="42"/>
  <c r="G108" i="42"/>
  <c r="I107" i="42"/>
  <c r="I106" i="42" s="1"/>
  <c r="K106" i="42"/>
  <c r="J106" i="42"/>
  <c r="H106" i="42"/>
  <c r="H105" i="42" s="1"/>
  <c r="G106" i="42"/>
  <c r="K105" i="42"/>
  <c r="K104" i="42" s="1"/>
  <c r="G105" i="42"/>
  <c r="H104" i="42"/>
  <c r="I103" i="42"/>
  <c r="I102" i="42" s="1"/>
  <c r="K102" i="42"/>
  <c r="J102" i="42"/>
  <c r="J101" i="42" s="1"/>
  <c r="H102" i="42"/>
  <c r="H101" i="42" s="1"/>
  <c r="G102" i="42"/>
  <c r="K101" i="42"/>
  <c r="I101" i="42"/>
  <c r="G101" i="42"/>
  <c r="I100" i="42"/>
  <c r="K99" i="42"/>
  <c r="K98" i="42" s="1"/>
  <c r="K97" i="42" s="1"/>
  <c r="K96" i="42" s="1"/>
  <c r="J99" i="42"/>
  <c r="I99" i="42"/>
  <c r="I98" i="42" s="1"/>
  <c r="I97" i="42" s="1"/>
  <c r="H99" i="42"/>
  <c r="G99" i="42"/>
  <c r="G98" i="42" s="1"/>
  <c r="G97" i="42" s="1"/>
  <c r="J98" i="42"/>
  <c r="J97" i="42" s="1"/>
  <c r="H98" i="42"/>
  <c r="H97" i="42" s="1"/>
  <c r="H96" i="42" s="1"/>
  <c r="I95" i="42"/>
  <c r="I94" i="42" s="1"/>
  <c r="K94" i="42"/>
  <c r="J94" i="42"/>
  <c r="J93" i="42" s="1"/>
  <c r="H94" i="42"/>
  <c r="H93" i="42" s="1"/>
  <c r="G94" i="42"/>
  <c r="G93" i="42" s="1"/>
  <c r="K93" i="42"/>
  <c r="I93" i="42"/>
  <c r="I92" i="42"/>
  <c r="I91" i="42" s="1"/>
  <c r="I90" i="42" s="1"/>
  <c r="K91" i="42"/>
  <c r="K90" i="42" s="1"/>
  <c r="J91" i="42"/>
  <c r="J90" i="42" s="1"/>
  <c r="J89" i="42" s="1"/>
  <c r="J88" i="42" s="1"/>
  <c r="H91" i="42"/>
  <c r="H90" i="42" s="1"/>
  <c r="H89" i="42" s="1"/>
  <c r="H88" i="42" s="1"/>
  <c r="G91" i="42"/>
  <c r="G90" i="42" s="1"/>
  <c r="K89" i="42"/>
  <c r="K88" i="42" s="1"/>
  <c r="I87" i="42"/>
  <c r="I86" i="42"/>
  <c r="K85" i="42"/>
  <c r="J85" i="42"/>
  <c r="H85" i="42"/>
  <c r="G85" i="42"/>
  <c r="I84" i="42"/>
  <c r="I83" i="42"/>
  <c r="K82" i="42"/>
  <c r="J82" i="42"/>
  <c r="J81" i="42" s="1"/>
  <c r="H82" i="42"/>
  <c r="H81" i="42" s="1"/>
  <c r="G82" i="42"/>
  <c r="K81" i="42"/>
  <c r="G81" i="42"/>
  <c r="I80" i="42"/>
  <c r="I79" i="42"/>
  <c r="K78" i="42"/>
  <c r="J78" i="42"/>
  <c r="J77" i="42" s="1"/>
  <c r="H78" i="42"/>
  <c r="H77" i="42" s="1"/>
  <c r="G78" i="42"/>
  <c r="K77" i="42"/>
  <c r="K76" i="42" s="1"/>
  <c r="G77" i="42"/>
  <c r="G76" i="42" s="1"/>
  <c r="J76" i="42"/>
  <c r="H76" i="42"/>
  <c r="I75" i="42"/>
  <c r="I74" i="42"/>
  <c r="K73" i="42"/>
  <c r="K72" i="42" s="1"/>
  <c r="K71" i="42" s="1"/>
  <c r="K70" i="42" s="1"/>
  <c r="J73" i="42"/>
  <c r="H73" i="42"/>
  <c r="H72" i="42" s="1"/>
  <c r="H71" i="42" s="1"/>
  <c r="G73" i="42"/>
  <c r="G72" i="42" s="1"/>
  <c r="G71" i="42" s="1"/>
  <c r="J72" i="42"/>
  <c r="I69" i="42"/>
  <c r="I68" i="42"/>
  <c r="I67" i="42" s="1"/>
  <c r="K67" i="42"/>
  <c r="J67" i="42"/>
  <c r="H67" i="42"/>
  <c r="G67" i="42"/>
  <c r="I66" i="42"/>
  <c r="I65" i="42"/>
  <c r="K64" i="42"/>
  <c r="J64" i="42"/>
  <c r="J63" i="42" s="1"/>
  <c r="J62" i="42" s="1"/>
  <c r="H64" i="42"/>
  <c r="H63" i="42" s="1"/>
  <c r="G64" i="42"/>
  <c r="H62" i="42"/>
  <c r="I61" i="42"/>
  <c r="I60" i="42" s="1"/>
  <c r="K60" i="42"/>
  <c r="J60" i="42"/>
  <c r="J59" i="42" s="1"/>
  <c r="H60" i="42"/>
  <c r="H59" i="42" s="1"/>
  <c r="H58" i="42" s="1"/>
  <c r="H57" i="42" s="1"/>
  <c r="G60" i="42"/>
  <c r="G59" i="42" s="1"/>
  <c r="G58" i="42" s="1"/>
  <c r="K59" i="42"/>
  <c r="K58" i="42" s="1"/>
  <c r="I59" i="42"/>
  <c r="I58" i="42" s="1"/>
  <c r="J58" i="42"/>
  <c r="I56" i="42"/>
  <c r="I55" i="42"/>
  <c r="I54" i="42" s="1"/>
  <c r="K54" i="42"/>
  <c r="J54" i="42"/>
  <c r="H54" i="42"/>
  <c r="G54" i="42"/>
  <c r="I53" i="42"/>
  <c r="I52" i="42"/>
  <c r="K51" i="42"/>
  <c r="J51" i="42"/>
  <c r="H51" i="42"/>
  <c r="H50" i="42" s="1"/>
  <c r="G51" i="42"/>
  <c r="K50" i="42"/>
  <c r="G50" i="42"/>
  <c r="I49" i="42"/>
  <c r="K48" i="42"/>
  <c r="K47" i="42" s="1"/>
  <c r="K46" i="42" s="1"/>
  <c r="K45" i="42" s="1"/>
  <c r="K44" i="42" s="1"/>
  <c r="J48" i="42"/>
  <c r="I48" i="42"/>
  <c r="I47" i="42" s="1"/>
  <c r="H48" i="42"/>
  <c r="G48" i="42"/>
  <c r="G47" i="42" s="1"/>
  <c r="G46" i="42" s="1"/>
  <c r="G45" i="42" s="1"/>
  <c r="G44" i="42" s="1"/>
  <c r="J47" i="42"/>
  <c r="H47" i="42"/>
  <c r="H46" i="42" s="1"/>
  <c r="H45" i="42" s="1"/>
  <c r="H44" i="42" s="1"/>
  <c r="I43" i="42"/>
  <c r="K42" i="42"/>
  <c r="K41" i="42" s="1"/>
  <c r="J42" i="42"/>
  <c r="I42" i="42"/>
  <c r="I41" i="42" s="1"/>
  <c r="H42" i="42"/>
  <c r="G42" i="42"/>
  <c r="G41" i="42" s="1"/>
  <c r="J41" i="42"/>
  <c r="H41" i="42"/>
  <c r="I40" i="42"/>
  <c r="I39" i="42"/>
  <c r="I38" i="42" s="1"/>
  <c r="K38" i="42"/>
  <c r="J38" i="42"/>
  <c r="H38" i="42"/>
  <c r="G38" i="42"/>
  <c r="I37" i="42"/>
  <c r="I36" i="42"/>
  <c r="K35" i="42"/>
  <c r="J35" i="42"/>
  <c r="H35" i="42"/>
  <c r="H34" i="42" s="1"/>
  <c r="G35" i="42"/>
  <c r="K34" i="42"/>
  <c r="G34" i="42"/>
  <c r="I33" i="42"/>
  <c r="I32" i="42"/>
  <c r="K31" i="42"/>
  <c r="J31" i="42"/>
  <c r="H31" i="42"/>
  <c r="G31" i="42"/>
  <c r="I30" i="42"/>
  <c r="I29" i="42"/>
  <c r="I28" i="42" s="1"/>
  <c r="K28" i="42"/>
  <c r="K27" i="42" s="1"/>
  <c r="J28" i="42"/>
  <c r="J27" i="42" s="1"/>
  <c r="H28" i="42"/>
  <c r="G28" i="42"/>
  <c r="G27" i="42" s="1"/>
  <c r="H27" i="42"/>
  <c r="I26" i="42"/>
  <c r="I25" i="42"/>
  <c r="K24" i="42"/>
  <c r="J24" i="42"/>
  <c r="H24" i="42"/>
  <c r="G24" i="42"/>
  <c r="I23" i="42"/>
  <c r="I22" i="42"/>
  <c r="K21" i="42"/>
  <c r="J21" i="42"/>
  <c r="J20" i="42" s="1"/>
  <c r="H21" i="42"/>
  <c r="H20" i="42" s="1"/>
  <c r="H19" i="42" s="1"/>
  <c r="G21" i="42"/>
  <c r="K20" i="42"/>
  <c r="K19" i="42" s="1"/>
  <c r="G20" i="42"/>
  <c r="I18" i="42"/>
  <c r="I17" i="42"/>
  <c r="K16" i="42"/>
  <c r="K15" i="42" s="1"/>
  <c r="K14" i="42" s="1"/>
  <c r="J16" i="42"/>
  <c r="I16" i="42"/>
  <c r="I15" i="42" s="1"/>
  <c r="H16" i="42"/>
  <c r="G16" i="42"/>
  <c r="G15" i="42" s="1"/>
  <c r="J15" i="42"/>
  <c r="H15" i="42"/>
  <c r="H14" i="42" s="1"/>
  <c r="I78" i="42" l="1"/>
  <c r="I77" i="42" s="1"/>
  <c r="I76" i="42" s="1"/>
  <c r="H132" i="42"/>
  <c r="H145" i="42"/>
  <c r="H151" i="42"/>
  <c r="H163" i="42"/>
  <c r="H162" i="42" s="1"/>
  <c r="I173" i="42"/>
  <c r="G173" i="42"/>
  <c r="G158" i="42" s="1"/>
  <c r="G144" i="42" s="1"/>
  <c r="G143" i="42" s="1"/>
  <c r="G163" i="42"/>
  <c r="G162" i="42" s="1"/>
  <c r="I73" i="42"/>
  <c r="I72" i="42" s="1"/>
  <c r="I132" i="42"/>
  <c r="I24" i="42"/>
  <c r="J57" i="42"/>
  <c r="I85" i="42"/>
  <c r="I120" i="42"/>
  <c r="I119" i="42" s="1"/>
  <c r="I118" i="42" s="1"/>
  <c r="I64" i="42"/>
  <c r="I63" i="42" s="1"/>
  <c r="I62" i="42" s="1"/>
  <c r="K63" i="42"/>
  <c r="K62" i="42" s="1"/>
  <c r="G89" i="42"/>
  <c r="G88" i="42" s="1"/>
  <c r="I168" i="42"/>
  <c r="J50" i="42"/>
  <c r="I51" i="42"/>
  <c r="I50" i="42" s="1"/>
  <c r="I46" i="42" s="1"/>
  <c r="I45" i="42" s="1"/>
  <c r="I44" i="42" s="1"/>
  <c r="I82" i="42"/>
  <c r="I81" i="42" s="1"/>
  <c r="I71" i="42" s="1"/>
  <c r="G104" i="42"/>
  <c r="G131" i="42"/>
  <c r="G126" i="42" s="1"/>
  <c r="I146" i="42"/>
  <c r="I182" i="42"/>
  <c r="I21" i="42"/>
  <c r="I20" i="42" s="1"/>
  <c r="I31" i="42"/>
  <c r="I27" i="42" s="1"/>
  <c r="J34" i="42"/>
  <c r="J19" i="42" s="1"/>
  <c r="J14" i="42" s="1"/>
  <c r="I35" i="42"/>
  <c r="I34" i="42" s="1"/>
  <c r="I57" i="42"/>
  <c r="G63" i="42"/>
  <c r="G62" i="42" s="1"/>
  <c r="G57" i="42" s="1"/>
  <c r="K57" i="42"/>
  <c r="K13" i="42" s="1"/>
  <c r="H70" i="42"/>
  <c r="H13" i="42" s="1"/>
  <c r="G70" i="42"/>
  <c r="I89" i="42"/>
  <c r="I88" i="42" s="1"/>
  <c r="G96" i="42"/>
  <c r="I105" i="42"/>
  <c r="I104" i="42" s="1"/>
  <c r="I96" i="42" s="1"/>
  <c r="I151" i="42"/>
  <c r="I163" i="42"/>
  <c r="I162" i="42" s="1"/>
  <c r="I158" i="42" s="1"/>
  <c r="G19" i="42"/>
  <c r="G14" i="42" s="1"/>
  <c r="J46" i="42"/>
  <c r="J45" i="42" s="1"/>
  <c r="J44" i="42" s="1"/>
  <c r="I131" i="42"/>
  <c r="I126" i="42" s="1"/>
  <c r="K158" i="42"/>
  <c r="K144" i="42" s="1"/>
  <c r="K143" i="42" s="1"/>
  <c r="J71" i="42"/>
  <c r="J70" i="42" s="1"/>
  <c r="J105" i="42"/>
  <c r="J104" i="42" s="1"/>
  <c r="J96" i="42" s="1"/>
  <c r="H131" i="42"/>
  <c r="H126" i="42" s="1"/>
  <c r="J151" i="42"/>
  <c r="J145" i="42" s="1"/>
  <c r="J163" i="42"/>
  <c r="J162" i="42" s="1"/>
  <c r="J158" i="42" s="1"/>
  <c r="H173" i="42"/>
  <c r="H158" i="42" s="1"/>
  <c r="H144" i="42" s="1"/>
  <c r="H143" i="42" s="1"/>
  <c r="G124" i="23"/>
  <c r="G121" i="23" s="1"/>
  <c r="G514" i="2"/>
  <c r="I341" i="2"/>
  <c r="H341" i="2"/>
  <c r="G344" i="2"/>
  <c r="G345" i="2"/>
  <c r="H19" i="2"/>
  <c r="G13" i="42" l="1"/>
  <c r="H12" i="42"/>
  <c r="I19" i="42"/>
  <c r="I14" i="42" s="1"/>
  <c r="I70" i="42"/>
  <c r="K12" i="42"/>
  <c r="I145" i="42"/>
  <c r="I144" i="42" s="1"/>
  <c r="I143" i="42" s="1"/>
  <c r="J144" i="42"/>
  <c r="J143" i="42" s="1"/>
  <c r="J13" i="42"/>
  <c r="G12" i="42"/>
  <c r="G64" i="2"/>
  <c r="J12" i="42" l="1"/>
  <c r="I13" i="42"/>
  <c r="I12" i="42" s="1"/>
  <c r="H27" i="32"/>
  <c r="G27" i="32" s="1"/>
  <c r="H9" i="32"/>
  <c r="G9" i="32" s="1"/>
  <c r="H35" i="32"/>
  <c r="H23" i="32"/>
  <c r="H22" i="32" l="1"/>
  <c r="G22" i="32" s="1"/>
  <c r="G23" i="32"/>
  <c r="H34" i="32"/>
  <c r="G34" i="32" s="1"/>
  <c r="G35" i="32"/>
  <c r="H26" i="32"/>
  <c r="G26" i="32" s="1"/>
  <c r="H19" i="32"/>
  <c r="G19" i="32" s="1"/>
  <c r="H7" i="32"/>
  <c r="G7" i="32" s="1"/>
  <c r="H6" i="32" l="1"/>
  <c r="H37" i="32" l="1"/>
  <c r="G37" i="32" s="1"/>
  <c r="G6" i="32"/>
  <c r="O264" i="2" l="1"/>
  <c r="M136" i="2" l="1"/>
  <c r="T143" i="2"/>
  <c r="G126" i="27" l="1"/>
  <c r="J137" i="27" l="1"/>
  <c r="U64" i="2"/>
  <c r="T64" i="2"/>
  <c r="U514" i="2"/>
  <c r="T512" i="2"/>
  <c r="T513" i="2"/>
  <c r="T514" i="2"/>
  <c r="K511" i="2"/>
  <c r="U345" i="2" l="1"/>
  <c r="T344" i="2"/>
  <c r="T345" i="2"/>
  <c r="K341" i="2"/>
  <c r="H32" i="27" l="1"/>
  <c r="G37" i="27"/>
  <c r="J413" i="2" l="1"/>
  <c r="K413" i="2"/>
  <c r="H32" i="23"/>
  <c r="H31" i="23" s="1"/>
  <c r="H30" i="23" s="1"/>
  <c r="H29" i="23" s="1"/>
  <c r="H28" i="23" s="1"/>
  <c r="H27" i="23" s="1"/>
  <c r="G10" i="36" l="1"/>
  <c r="G67" i="37"/>
  <c r="G8" i="37"/>
  <c r="O43" i="2" l="1"/>
  <c r="P43" i="2"/>
  <c r="Q43" i="2"/>
  <c r="R43" i="2"/>
  <c r="T26" i="2"/>
  <c r="G26" i="2"/>
  <c r="T25" i="2"/>
  <c r="G25" i="2"/>
  <c r="P417" i="2"/>
  <c r="J419" i="2"/>
  <c r="K419" i="2"/>
  <c r="K418" i="2" s="1"/>
  <c r="I419" i="2"/>
  <c r="W419" i="2" s="1"/>
  <c r="T442" i="2"/>
  <c r="U442" i="2"/>
  <c r="T443" i="2"/>
  <c r="T444" i="2"/>
  <c r="T445" i="2"/>
  <c r="T446" i="2"/>
  <c r="T447" i="2"/>
  <c r="T448" i="2"/>
  <c r="T449" i="2"/>
  <c r="T450" i="2"/>
  <c r="T451" i="2"/>
  <c r="T452" i="2"/>
  <c r="U452" i="2"/>
  <c r="T453" i="2"/>
  <c r="T454" i="2"/>
  <c r="T455" i="2"/>
  <c r="T456" i="2"/>
  <c r="T457" i="2"/>
  <c r="U26" i="2" l="1"/>
  <c r="U25" i="2"/>
  <c r="U457" i="2"/>
  <c r="U455" i="2"/>
  <c r="U453" i="2"/>
  <c r="U451" i="2"/>
  <c r="U449" i="2"/>
  <c r="U447" i="2"/>
  <c r="U445" i="2"/>
  <c r="U456" i="2"/>
  <c r="U454" i="2"/>
  <c r="U450" i="2"/>
  <c r="U448" i="2"/>
  <c r="U446" i="2"/>
  <c r="U444" i="2"/>
  <c r="U443" i="2"/>
  <c r="K381" i="2"/>
  <c r="M194" i="2"/>
  <c r="G131" i="24" l="1"/>
  <c r="J568" i="2" l="1"/>
  <c r="K568" i="2"/>
  <c r="M568" i="2"/>
  <c r="O568" i="2"/>
  <c r="P568" i="2"/>
  <c r="Q568" i="2"/>
  <c r="R568" i="2"/>
  <c r="P563" i="2"/>
  <c r="P562" i="2" s="1"/>
  <c r="P536" i="2"/>
  <c r="J542" i="2"/>
  <c r="K542" i="2"/>
  <c r="M542" i="2"/>
  <c r="O542" i="2"/>
  <c r="P542" i="2"/>
  <c r="Q542" i="2"/>
  <c r="R542" i="2"/>
  <c r="G51" i="24"/>
  <c r="G50" i="24" s="1"/>
  <c r="G49" i="24" s="1"/>
  <c r="G98" i="2" l="1"/>
  <c r="T116" i="2"/>
  <c r="T117" i="2"/>
  <c r="H114" i="2"/>
  <c r="G117" i="2"/>
  <c r="I155" i="2"/>
  <c r="G159" i="2"/>
  <c r="G161" i="2"/>
  <c r="G162" i="2"/>
  <c r="H335" i="2"/>
  <c r="V335" i="2" s="1"/>
  <c r="J114" i="27" l="1"/>
  <c r="G114" i="27" s="1"/>
  <c r="G115" i="27"/>
  <c r="J44" i="27"/>
  <c r="M182" i="2"/>
  <c r="G44" i="27" l="1"/>
  <c r="U159" i="2"/>
  <c r="U116" i="2"/>
  <c r="U117" i="2"/>
  <c r="G108" i="27" l="1"/>
  <c r="U161" i="2"/>
  <c r="T161" i="2"/>
  <c r="T162" i="2"/>
  <c r="U162" i="2"/>
  <c r="J148" i="27"/>
  <c r="K194" i="2"/>
  <c r="J178" i="27" l="1"/>
  <c r="G178" i="27" s="1"/>
  <c r="G179" i="27" l="1"/>
  <c r="J174" i="27"/>
  <c r="G175" i="27"/>
  <c r="G174" i="27" l="1"/>
  <c r="G116" i="2"/>
  <c r="T335" i="2"/>
  <c r="T336" i="2"/>
  <c r="T337" i="2"/>
  <c r="T338" i="2"/>
  <c r="U336" i="2"/>
  <c r="U337" i="2"/>
  <c r="U338" i="2"/>
  <c r="G335" i="2"/>
  <c r="G336" i="2"/>
  <c r="G337" i="2"/>
  <c r="G338" i="2"/>
  <c r="G67" i="27" l="1"/>
  <c r="G105" i="27" l="1"/>
  <c r="U335" i="2"/>
  <c r="I42" i="27"/>
  <c r="H42" i="27"/>
  <c r="G15" i="35" l="1"/>
  <c r="G18" i="35" s="1"/>
  <c r="F7" i="35"/>
  <c r="I202" i="28" l="1"/>
  <c r="K201" i="28"/>
  <c r="K200" i="28" s="1"/>
  <c r="K199" i="28" s="1"/>
  <c r="K198" i="28" s="1"/>
  <c r="J201" i="28"/>
  <c r="I201" i="28"/>
  <c r="J200" i="28"/>
  <c r="J199" i="28" s="1"/>
  <c r="J198" i="28" s="1"/>
  <c r="I200" i="28"/>
  <c r="I199" i="28"/>
  <c r="I198" i="28"/>
  <c r="I193" i="28"/>
  <c r="I195" i="28"/>
  <c r="I196" i="28"/>
  <c r="I192" i="28" l="1"/>
  <c r="I240" i="28"/>
  <c r="I242" i="28"/>
  <c r="I243" i="28"/>
  <c r="G169" i="27" l="1"/>
  <c r="G170" i="27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2" i="2"/>
  <c r="G87" i="2"/>
  <c r="G88" i="2"/>
  <c r="G89" i="2"/>
  <c r="G95" i="2"/>
  <c r="G106" i="2"/>
  <c r="G107" i="2"/>
  <c r="G108" i="2"/>
  <c r="U106" i="2"/>
  <c r="U108" i="2"/>
  <c r="U107" i="2"/>
  <c r="T106" i="2"/>
  <c r="T107" i="2"/>
  <c r="T108" i="2"/>
  <c r="U98" i="2"/>
  <c r="T98" i="2"/>
  <c r="T95" i="2"/>
  <c r="U95" i="2"/>
  <c r="T89" i="2"/>
  <c r="U89" i="2"/>
  <c r="T88" i="2"/>
  <c r="U88" i="2"/>
  <c r="T87" i="2"/>
  <c r="U87" i="2"/>
  <c r="H124" i="23"/>
  <c r="U157" i="2"/>
  <c r="T157" i="2"/>
  <c r="G157" i="2"/>
  <c r="H121" i="23" l="1"/>
  <c r="H120" i="23" s="1"/>
  <c r="C41" i="33"/>
  <c r="G19" i="23"/>
  <c r="G21" i="23"/>
  <c r="G79" i="23"/>
  <c r="G81" i="23"/>
  <c r="G235" i="28"/>
  <c r="G234" i="28" s="1"/>
  <c r="I236" i="28"/>
  <c r="G206" i="28"/>
  <c r="G205" i="28" s="1"/>
  <c r="G333" i="2"/>
  <c r="H136" i="2"/>
  <c r="H29" i="2"/>
  <c r="G128" i="23" l="1"/>
  <c r="G127" i="23" s="1"/>
  <c r="G18" i="23"/>
  <c r="I235" i="28"/>
  <c r="G232" i="28"/>
  <c r="I234" i="28"/>
  <c r="G233" i="28"/>
  <c r="G78" i="23"/>
  <c r="G77" i="23" s="1"/>
  <c r="G76" i="23" s="1"/>
  <c r="G158" i="2"/>
  <c r="G118" i="2"/>
  <c r="G119" i="2"/>
  <c r="G15" i="23" l="1"/>
  <c r="G14" i="23" s="1"/>
  <c r="G20" i="27"/>
  <c r="G231" i="28"/>
  <c r="I231" i="28" s="1"/>
  <c r="I233" i="28"/>
  <c r="G230" i="28"/>
  <c r="I230" i="28" s="1"/>
  <c r="I232" i="28"/>
  <c r="G75" i="23"/>
  <c r="H172" i="27" l="1"/>
  <c r="I172" i="27"/>
  <c r="T118" i="2" l="1"/>
  <c r="Q341" i="2"/>
  <c r="P381" i="2"/>
  <c r="T158" i="2"/>
  <c r="K213" i="28"/>
  <c r="K215" i="28"/>
  <c r="J215" i="28"/>
  <c r="J213" i="28"/>
  <c r="G215" i="28"/>
  <c r="G213" i="28"/>
  <c r="H210" i="28"/>
  <c r="I210" i="28" s="1"/>
  <c r="H208" i="28"/>
  <c r="I208" i="28" s="1"/>
  <c r="P264" i="2"/>
  <c r="P263" i="2" s="1"/>
  <c r="Q264" i="2"/>
  <c r="R264" i="2"/>
  <c r="K264" i="2"/>
  <c r="M264" i="2"/>
  <c r="G158" i="27"/>
  <c r="G157" i="27" s="1"/>
  <c r="T119" i="2"/>
  <c r="M114" i="2"/>
  <c r="O114" i="2"/>
  <c r="P114" i="2"/>
  <c r="Q114" i="2"/>
  <c r="R114" i="2"/>
  <c r="J194" i="2"/>
  <c r="D31" i="2"/>
  <c r="G31" i="2"/>
  <c r="T31" i="2"/>
  <c r="J148" i="2"/>
  <c r="J136" i="2" s="1"/>
  <c r="M120" i="2"/>
  <c r="O120" i="2"/>
  <c r="P120" i="2"/>
  <c r="Q120" i="2"/>
  <c r="R120" i="2"/>
  <c r="J114" i="2"/>
  <c r="J112" i="2"/>
  <c r="K112" i="2"/>
  <c r="M112" i="2"/>
  <c r="O112" i="2"/>
  <c r="P112" i="2"/>
  <c r="Q112" i="2"/>
  <c r="R112" i="2"/>
  <c r="J109" i="2"/>
  <c r="K109" i="2"/>
  <c r="M109" i="2"/>
  <c r="O109" i="2"/>
  <c r="P109" i="2"/>
  <c r="Q109" i="2"/>
  <c r="R109" i="2"/>
  <c r="M70" i="2"/>
  <c r="O70" i="2"/>
  <c r="P70" i="2"/>
  <c r="Q70" i="2"/>
  <c r="M57" i="2"/>
  <c r="V57" i="2" s="1"/>
  <c r="M43" i="2"/>
  <c r="C22" i="30"/>
  <c r="C33" i="30"/>
  <c r="C24" i="30"/>
  <c r="C37" i="30"/>
  <c r="C36" i="30" s="1"/>
  <c r="C31" i="30"/>
  <c r="C9" i="30"/>
  <c r="C14" i="30"/>
  <c r="J555" i="2"/>
  <c r="K555" i="2"/>
  <c r="G12" i="27"/>
  <c r="G11" i="27" s="1"/>
  <c r="H11" i="27"/>
  <c r="K504" i="2"/>
  <c r="M504" i="2"/>
  <c r="P504" i="2"/>
  <c r="P469" i="2"/>
  <c r="H153" i="28"/>
  <c r="H217" i="28"/>
  <c r="H227" i="28"/>
  <c r="H239" i="28"/>
  <c r="H238" i="28" s="1"/>
  <c r="H237" i="28" s="1"/>
  <c r="H14" i="28"/>
  <c r="H186" i="28"/>
  <c r="H175" i="28"/>
  <c r="H174" i="28" s="1"/>
  <c r="H169" i="28" s="1"/>
  <c r="H168" i="28" s="1"/>
  <c r="H167" i="28" s="1"/>
  <c r="H177" i="28"/>
  <c r="H137" i="28"/>
  <c r="H136" i="28" s="1"/>
  <c r="H134" i="28"/>
  <c r="H133" i="28" s="1"/>
  <c r="H132" i="28" s="1"/>
  <c r="H131" i="28" s="1"/>
  <c r="H130" i="28" s="1"/>
  <c r="G134" i="28"/>
  <c r="G133" i="28" s="1"/>
  <c r="G132" i="28" s="1"/>
  <c r="G131" i="28" s="1"/>
  <c r="G130" i="28" s="1"/>
  <c r="G241" i="28"/>
  <c r="I241" i="28" s="1"/>
  <c r="G239" i="28"/>
  <c r="G238" i="28" s="1"/>
  <c r="G237" i="28" s="1"/>
  <c r="G227" i="28"/>
  <c r="G223" i="28"/>
  <c r="G219" i="28"/>
  <c r="G217" i="28"/>
  <c r="G194" i="28"/>
  <c r="I194" i="28" s="1"/>
  <c r="G189" i="28"/>
  <c r="G186" i="28"/>
  <c r="G178" i="28"/>
  <c r="G177" i="28" s="1"/>
  <c r="G175" i="28"/>
  <c r="G174" i="28" s="1"/>
  <c r="G169" i="28" s="1"/>
  <c r="G168" i="28" s="1"/>
  <c r="G167" i="28" s="1"/>
  <c r="G171" i="28"/>
  <c r="G162" i="28"/>
  <c r="G161" i="28" s="1"/>
  <c r="G158" i="28"/>
  <c r="G157" i="28" s="1"/>
  <c r="G150" i="28"/>
  <c r="G145" i="28"/>
  <c r="G137" i="28"/>
  <c r="G136" i="28" s="1"/>
  <c r="G126" i="28"/>
  <c r="G125" i="28" s="1"/>
  <c r="G123" i="28"/>
  <c r="G122" i="28" s="1"/>
  <c r="G121" i="28" s="1"/>
  <c r="G115" i="28"/>
  <c r="G114" i="28" s="1"/>
  <c r="G111" i="28"/>
  <c r="G110" i="28" s="1"/>
  <c r="G105" i="28"/>
  <c r="G104" i="28" s="1"/>
  <c r="G103" i="28" s="1"/>
  <c r="G99" i="28"/>
  <c r="G98" i="28" s="1"/>
  <c r="G81" i="28"/>
  <c r="G80" i="28" s="1"/>
  <c r="G74" i="28"/>
  <c r="G70" i="28"/>
  <c r="G67" i="28"/>
  <c r="G66" i="28" s="1"/>
  <c r="G64" i="28"/>
  <c r="G63" i="28" s="1"/>
  <c r="G60" i="28"/>
  <c r="G59" i="28" s="1"/>
  <c r="G56" i="28"/>
  <c r="G55" i="28" s="1"/>
  <c r="G52" i="28"/>
  <c r="G51" i="28" s="1"/>
  <c r="G48" i="28"/>
  <c r="G47" i="28" s="1"/>
  <c r="G44" i="28"/>
  <c r="G43" i="28" s="1"/>
  <c r="G40" i="28"/>
  <c r="G39" i="28" s="1"/>
  <c r="G34" i="28"/>
  <c r="G33" i="28" s="1"/>
  <c r="G30" i="28"/>
  <c r="G29" i="28" s="1"/>
  <c r="G120" i="23"/>
  <c r="G114" i="23" s="1"/>
  <c r="G113" i="23" s="1"/>
  <c r="I125" i="23"/>
  <c r="I124" i="23"/>
  <c r="I121" i="23" s="1"/>
  <c r="I120" i="23" s="1"/>
  <c r="O136" i="2"/>
  <c r="T147" i="2"/>
  <c r="T149" i="2"/>
  <c r="T150" i="2"/>
  <c r="T151" i="2"/>
  <c r="T152" i="2"/>
  <c r="T153" i="2"/>
  <c r="P136" i="2"/>
  <c r="G42" i="24"/>
  <c r="G44" i="24"/>
  <c r="G46" i="24"/>
  <c r="I147" i="24"/>
  <c r="H147" i="24"/>
  <c r="T156" i="2"/>
  <c r="M155" i="2"/>
  <c r="M154" i="2" s="1"/>
  <c r="O155" i="2"/>
  <c r="P155" i="2"/>
  <c r="Q155" i="2"/>
  <c r="R155" i="2"/>
  <c r="P182" i="2"/>
  <c r="H119" i="24"/>
  <c r="H109" i="24" s="1"/>
  <c r="I119" i="24"/>
  <c r="I109" i="24" s="1"/>
  <c r="M17" i="2"/>
  <c r="O17" i="2"/>
  <c r="P17" i="2"/>
  <c r="Q17" i="2"/>
  <c r="R17" i="2"/>
  <c r="M11" i="2"/>
  <c r="O11" i="2"/>
  <c r="P11" i="2"/>
  <c r="Q11" i="2"/>
  <c r="R11" i="2"/>
  <c r="T34" i="2"/>
  <c r="U34" i="2" s="1"/>
  <c r="G32" i="2"/>
  <c r="G33" i="2"/>
  <c r="G34" i="2"/>
  <c r="M19" i="2"/>
  <c r="V19" i="2" s="1"/>
  <c r="O19" i="2"/>
  <c r="P19" i="2"/>
  <c r="Q19" i="2"/>
  <c r="R19" i="2"/>
  <c r="M27" i="2"/>
  <c r="O27" i="2"/>
  <c r="P27" i="2"/>
  <c r="Q27" i="2"/>
  <c r="R27" i="2"/>
  <c r="R341" i="2"/>
  <c r="H79" i="23"/>
  <c r="H81" i="23"/>
  <c r="I20" i="23"/>
  <c r="I22" i="23"/>
  <c r="M511" i="2"/>
  <c r="O511" i="2"/>
  <c r="P511" i="2"/>
  <c r="Q511" i="2"/>
  <c r="R511" i="2"/>
  <c r="U68" i="2"/>
  <c r="P67" i="2"/>
  <c r="P42" i="2" s="1"/>
  <c r="J67" i="28"/>
  <c r="J66" i="28" s="1"/>
  <c r="K67" i="28"/>
  <c r="K66" i="28" s="1"/>
  <c r="I67" i="28"/>
  <c r="I66" i="28" s="1"/>
  <c r="I119" i="23"/>
  <c r="I118" i="23"/>
  <c r="I117" i="23"/>
  <c r="I116" i="23"/>
  <c r="I115" i="23"/>
  <c r="I39" i="23"/>
  <c r="I38" i="23"/>
  <c r="I37" i="23"/>
  <c r="I36" i="23"/>
  <c r="I35" i="23"/>
  <c r="I34" i="23"/>
  <c r="I33" i="23"/>
  <c r="T333" i="2"/>
  <c r="I64" i="23"/>
  <c r="I63" i="23" s="1"/>
  <c r="I61" i="23" s="1"/>
  <c r="G63" i="23"/>
  <c r="I142" i="23"/>
  <c r="I141" i="23" s="1"/>
  <c r="K242" i="28"/>
  <c r="K241" i="28" s="1"/>
  <c r="K240" i="28" s="1"/>
  <c r="K239" i="28" s="1"/>
  <c r="K238" i="28" s="1"/>
  <c r="K237" i="28" s="1"/>
  <c r="J242" i="28"/>
  <c r="J241" i="28" s="1"/>
  <c r="J240" i="28" s="1"/>
  <c r="J239" i="28" s="1"/>
  <c r="J238" i="28" s="1"/>
  <c r="J237" i="28" s="1"/>
  <c r="I239" i="28"/>
  <c r="I238" i="28" s="1"/>
  <c r="I237" i="28" s="1"/>
  <c r="K227" i="28"/>
  <c r="J227" i="28"/>
  <c r="I227" i="28"/>
  <c r="K223" i="28"/>
  <c r="J223" i="28"/>
  <c r="I223" i="28"/>
  <c r="K219" i="28"/>
  <c r="J219" i="28"/>
  <c r="I219" i="28"/>
  <c r="K217" i="28"/>
  <c r="J217" i="28"/>
  <c r="I217" i="28"/>
  <c r="I212" i="28"/>
  <c r="K197" i="28"/>
  <c r="J197" i="28"/>
  <c r="K195" i="28"/>
  <c r="J195" i="28"/>
  <c r="K194" i="28"/>
  <c r="K193" i="28" s="1"/>
  <c r="K192" i="28" s="1"/>
  <c r="K186" i="28" s="1"/>
  <c r="K185" i="28" s="1"/>
  <c r="J194" i="28"/>
  <c r="J193" i="28" s="1"/>
  <c r="J192" i="28" s="1"/>
  <c r="J186" i="28" s="1"/>
  <c r="J185" i="28" s="1"/>
  <c r="J184" i="28" s="1"/>
  <c r="K189" i="28"/>
  <c r="J189" i="28"/>
  <c r="I189" i="28"/>
  <c r="I186" i="28"/>
  <c r="K178" i="28"/>
  <c r="K177" i="28" s="1"/>
  <c r="J178" i="28"/>
  <c r="J177" i="28" s="1"/>
  <c r="I178" i="28"/>
  <c r="I177" i="28" s="1"/>
  <c r="K171" i="28"/>
  <c r="J171" i="28"/>
  <c r="I171" i="28"/>
  <c r="K167" i="28"/>
  <c r="K166" i="28" s="1"/>
  <c r="K165" i="28" s="1"/>
  <c r="J167" i="28"/>
  <c r="J166" i="28" s="1"/>
  <c r="J165" i="28" s="1"/>
  <c r="K162" i="28"/>
  <c r="K161" i="28" s="1"/>
  <c r="J162" i="28"/>
  <c r="J161" i="28" s="1"/>
  <c r="I162" i="28"/>
  <c r="I161" i="28" s="1"/>
  <c r="K158" i="28"/>
  <c r="K157" i="28" s="1"/>
  <c r="J158" i="28"/>
  <c r="I158" i="28"/>
  <c r="I157" i="28" s="1"/>
  <c r="J157" i="28"/>
  <c r="K150" i="28"/>
  <c r="J150" i="28"/>
  <c r="I150" i="28"/>
  <c r="K145" i="28"/>
  <c r="J145" i="28"/>
  <c r="I145" i="28"/>
  <c r="K137" i="28"/>
  <c r="K136" i="28" s="1"/>
  <c r="J137" i="28"/>
  <c r="J136" i="28" s="1"/>
  <c r="I137" i="28"/>
  <c r="I136" i="28" s="1"/>
  <c r="K133" i="28"/>
  <c r="J133" i="28"/>
  <c r="K130" i="28"/>
  <c r="J130" i="28"/>
  <c r="K126" i="28"/>
  <c r="K125" i="28" s="1"/>
  <c r="J126" i="28"/>
  <c r="J125" i="28" s="1"/>
  <c r="I126" i="28"/>
  <c r="I125" i="28" s="1"/>
  <c r="K123" i="28"/>
  <c r="K122" i="28" s="1"/>
  <c r="K121" i="28" s="1"/>
  <c r="J123" i="28"/>
  <c r="I123" i="28"/>
  <c r="J122" i="28"/>
  <c r="I122" i="28"/>
  <c r="J121" i="28"/>
  <c r="I121" i="28"/>
  <c r="K115" i="28"/>
  <c r="K114" i="28" s="1"/>
  <c r="J115" i="28"/>
  <c r="J114" i="28" s="1"/>
  <c r="I115" i="28"/>
  <c r="I114" i="28" s="1"/>
  <c r="K111" i="28"/>
  <c r="K110" i="28" s="1"/>
  <c r="J111" i="28"/>
  <c r="J110" i="28" s="1"/>
  <c r="I111" i="28"/>
  <c r="I110" i="28" s="1"/>
  <c r="K106" i="28"/>
  <c r="J106" i="28"/>
  <c r="K105" i="28"/>
  <c r="K104" i="28" s="1"/>
  <c r="K103" i="28" s="1"/>
  <c r="J105" i="28"/>
  <c r="J104" i="28" s="1"/>
  <c r="J103" i="28" s="1"/>
  <c r="I105" i="28"/>
  <c r="I104" i="28" s="1"/>
  <c r="I103" i="28" s="1"/>
  <c r="K101" i="28"/>
  <c r="J101" i="28"/>
  <c r="K100" i="28"/>
  <c r="K99" i="28" s="1"/>
  <c r="K98" i="28" s="1"/>
  <c r="J100" i="28"/>
  <c r="J99" i="28" s="1"/>
  <c r="J98" i="28" s="1"/>
  <c r="I99" i="28"/>
  <c r="I98" i="28" s="1"/>
  <c r="K81" i="28"/>
  <c r="K80" i="28" s="1"/>
  <c r="J81" i="28"/>
  <c r="J80" i="28" s="1"/>
  <c r="I81" i="28"/>
  <c r="I80" i="28" s="1"/>
  <c r="K74" i="28"/>
  <c r="J74" i="28"/>
  <c r="I74" i="28"/>
  <c r="K70" i="28"/>
  <c r="J70" i="28"/>
  <c r="I70" i="28"/>
  <c r="K64" i="28"/>
  <c r="K63" i="28" s="1"/>
  <c r="J64" i="28"/>
  <c r="J63" i="28" s="1"/>
  <c r="I64" i="28"/>
  <c r="I63" i="28" s="1"/>
  <c r="K60" i="28"/>
  <c r="K59" i="28" s="1"/>
  <c r="J60" i="28"/>
  <c r="J59" i="28" s="1"/>
  <c r="I60" i="28"/>
  <c r="I59" i="28" s="1"/>
  <c r="K56" i="28"/>
  <c r="K55" i="28" s="1"/>
  <c r="J56" i="28"/>
  <c r="J55" i="28" s="1"/>
  <c r="I56" i="28"/>
  <c r="I55" i="28" s="1"/>
  <c r="K52" i="28"/>
  <c r="K51" i="28" s="1"/>
  <c r="J52" i="28"/>
  <c r="J51" i="28" s="1"/>
  <c r="I52" i="28"/>
  <c r="I51" i="28" s="1"/>
  <c r="K48" i="28"/>
  <c r="K47" i="28" s="1"/>
  <c r="J48" i="28"/>
  <c r="I48" i="28"/>
  <c r="I47" i="28" s="1"/>
  <c r="J47" i="28"/>
  <c r="K44" i="28"/>
  <c r="K43" i="28" s="1"/>
  <c r="J44" i="28"/>
  <c r="J43" i="28" s="1"/>
  <c r="I44" i="28"/>
  <c r="I43" i="28" s="1"/>
  <c r="K40" i="28"/>
  <c r="K39" i="28" s="1"/>
  <c r="J40" i="28"/>
  <c r="J39" i="28" s="1"/>
  <c r="I40" i="28"/>
  <c r="I39" i="28" s="1"/>
  <c r="K34" i="28"/>
  <c r="K33" i="28" s="1"/>
  <c r="J34" i="28"/>
  <c r="J33" i="28" s="1"/>
  <c r="I34" i="28"/>
  <c r="I33" i="28" s="1"/>
  <c r="K30" i="28"/>
  <c r="K29" i="28" s="1"/>
  <c r="J30" i="28"/>
  <c r="I30" i="28"/>
  <c r="I29" i="28" s="1"/>
  <c r="J29" i="28"/>
  <c r="H17" i="27"/>
  <c r="J17" i="27"/>
  <c r="U56" i="2"/>
  <c r="T56" i="2"/>
  <c r="G56" i="2"/>
  <c r="G55" i="2" s="1"/>
  <c r="R55" i="2"/>
  <c r="Q55" i="2"/>
  <c r="O55" i="2"/>
  <c r="I55" i="2"/>
  <c r="H55" i="2"/>
  <c r="V55" i="2" s="1"/>
  <c r="F55" i="2"/>
  <c r="E55" i="2"/>
  <c r="D55" i="2"/>
  <c r="K550" i="2"/>
  <c r="K545" i="2" s="1"/>
  <c r="K324" i="2"/>
  <c r="M67" i="2"/>
  <c r="M42" i="2" s="1"/>
  <c r="O67" i="2"/>
  <c r="Q67" i="2"/>
  <c r="R67" i="2"/>
  <c r="K536" i="2"/>
  <c r="M536" i="2"/>
  <c r="M508" i="2" s="1"/>
  <c r="O536" i="2"/>
  <c r="Q536" i="2"/>
  <c r="Q508" i="2" s="1"/>
  <c r="R536" i="2"/>
  <c r="J536" i="2"/>
  <c r="Q324" i="2"/>
  <c r="R324" i="2"/>
  <c r="O459" i="2"/>
  <c r="Q459" i="2"/>
  <c r="R459" i="2"/>
  <c r="R70" i="2"/>
  <c r="H71" i="2"/>
  <c r="V71" i="2" s="1"/>
  <c r="G145" i="23"/>
  <c r="G71" i="23"/>
  <c r="G70" i="23" s="1"/>
  <c r="G69" i="23" s="1"/>
  <c r="G23" i="23"/>
  <c r="G13" i="23" s="1"/>
  <c r="I26" i="23"/>
  <c r="I25" i="23" s="1"/>
  <c r="I24" i="23" s="1"/>
  <c r="G107" i="24"/>
  <c r="G106" i="24" s="1"/>
  <c r="G101" i="24"/>
  <c r="G100" i="24" s="1"/>
  <c r="G99" i="24" s="1"/>
  <c r="G98" i="24" s="1"/>
  <c r="G95" i="24"/>
  <c r="G89" i="24"/>
  <c r="G88" i="24" s="1"/>
  <c r="G78" i="24"/>
  <c r="G77" i="24" s="1"/>
  <c r="G76" i="24" s="1"/>
  <c r="G74" i="24"/>
  <c r="G73" i="24" s="1"/>
  <c r="G68" i="24"/>
  <c r="G71" i="24"/>
  <c r="G56" i="24"/>
  <c r="G55" i="24" s="1"/>
  <c r="H470" i="2"/>
  <c r="G487" i="2"/>
  <c r="G385" i="2"/>
  <c r="G386" i="2"/>
  <c r="G387" i="2"/>
  <c r="G388" i="2"/>
  <c r="G389" i="2"/>
  <c r="G390" i="2"/>
  <c r="G391" i="2"/>
  <c r="G392" i="2"/>
  <c r="G393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340" i="2"/>
  <c r="G260" i="2"/>
  <c r="G261" i="2"/>
  <c r="G253" i="2"/>
  <c r="H194" i="2"/>
  <c r="V194" i="2" s="1"/>
  <c r="G196" i="2"/>
  <c r="G195" i="2"/>
  <c r="G156" i="2"/>
  <c r="G149" i="2"/>
  <c r="G150" i="2"/>
  <c r="G151" i="2"/>
  <c r="G152" i="2"/>
  <c r="G153" i="2"/>
  <c r="I148" i="2"/>
  <c r="H153" i="27"/>
  <c r="I153" i="27"/>
  <c r="H155" i="27"/>
  <c r="I155" i="27"/>
  <c r="H157" i="27"/>
  <c r="I157" i="27"/>
  <c r="H159" i="27"/>
  <c r="I159" i="27"/>
  <c r="H162" i="27"/>
  <c r="I162" i="27"/>
  <c r="H166" i="27"/>
  <c r="H185" i="27" s="1"/>
  <c r="I166" i="27"/>
  <c r="I185" i="27" s="1"/>
  <c r="G160" i="27"/>
  <c r="G161" i="27"/>
  <c r="G167" i="27"/>
  <c r="G166" i="27" s="1"/>
  <c r="G150" i="27"/>
  <c r="G148" i="27"/>
  <c r="G147" i="27" s="1"/>
  <c r="G146" i="27"/>
  <c r="G145" i="27" s="1"/>
  <c r="G129" i="27"/>
  <c r="G141" i="27"/>
  <c r="G140" i="27" s="1"/>
  <c r="G137" i="27"/>
  <c r="G136" i="27" s="1"/>
  <c r="G135" i="27"/>
  <c r="G134" i="27" s="1"/>
  <c r="G131" i="27"/>
  <c r="G130" i="27" s="1"/>
  <c r="G103" i="27"/>
  <c r="G100" i="27"/>
  <c r="G97" i="27"/>
  <c r="G96" i="27" s="1"/>
  <c r="G95" i="27"/>
  <c r="G94" i="27" s="1"/>
  <c r="G93" i="27"/>
  <c r="G92" i="27"/>
  <c r="G90" i="27"/>
  <c r="G88" i="27"/>
  <c r="G84" i="27"/>
  <c r="G83" i="27" s="1"/>
  <c r="G61" i="27"/>
  <c r="G50" i="27"/>
  <c r="K209" i="2"/>
  <c r="K239" i="2"/>
  <c r="K417" i="2"/>
  <c r="K155" i="2"/>
  <c r="K182" i="2"/>
  <c r="J559" i="2"/>
  <c r="K559" i="2"/>
  <c r="U143" i="2"/>
  <c r="U146" i="2"/>
  <c r="U188" i="2"/>
  <c r="U190" i="2"/>
  <c r="U197" i="2"/>
  <c r="U214" i="2"/>
  <c r="U244" i="2"/>
  <c r="U265" i="2"/>
  <c r="U267" i="2"/>
  <c r="U271" i="2"/>
  <c r="U273" i="2"/>
  <c r="U276" i="2"/>
  <c r="U278" i="2"/>
  <c r="U280" i="2"/>
  <c r="U321" i="2"/>
  <c r="U322" i="2"/>
  <c r="U323" i="2"/>
  <c r="U326" i="2"/>
  <c r="U344" i="2"/>
  <c r="U422" i="2"/>
  <c r="U426" i="2"/>
  <c r="U431" i="2"/>
  <c r="U435" i="2"/>
  <c r="U439" i="2"/>
  <c r="I176" i="28"/>
  <c r="U546" i="2"/>
  <c r="U549" i="2"/>
  <c r="U560" i="2"/>
  <c r="U10" i="2"/>
  <c r="U13" i="2"/>
  <c r="U22" i="2"/>
  <c r="U37" i="2"/>
  <c r="U39" i="2"/>
  <c r="U41" i="2"/>
  <c r="U47" i="2"/>
  <c r="U51" i="2"/>
  <c r="U53" i="2"/>
  <c r="U58" i="2"/>
  <c r="U66" i="2"/>
  <c r="U72" i="2"/>
  <c r="U73" i="2"/>
  <c r="U74" i="2"/>
  <c r="U75" i="2"/>
  <c r="U76" i="2"/>
  <c r="U77" i="2"/>
  <c r="U79" i="2"/>
  <c r="U80" i="2"/>
  <c r="U81" i="2"/>
  <c r="U82" i="2"/>
  <c r="U83" i="2"/>
  <c r="U84" i="2"/>
  <c r="U85" i="2"/>
  <c r="U86" i="2"/>
  <c r="U90" i="2"/>
  <c r="U92" i="2"/>
  <c r="U94" i="2"/>
  <c r="U96" i="2"/>
  <c r="U97" i="2"/>
  <c r="U99" i="2"/>
  <c r="U101" i="2"/>
  <c r="U102" i="2"/>
  <c r="U103" i="2"/>
  <c r="U104" i="2"/>
  <c r="U105" i="2"/>
  <c r="U121" i="2"/>
  <c r="U123" i="2"/>
  <c r="U124" i="2"/>
  <c r="U127" i="2"/>
  <c r="U129" i="2"/>
  <c r="U130" i="2"/>
  <c r="U131" i="2"/>
  <c r="U133" i="2"/>
  <c r="U134" i="2"/>
  <c r="U135" i="2"/>
  <c r="U138" i="2"/>
  <c r="U140" i="2"/>
  <c r="U150" i="2"/>
  <c r="U163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80" i="2"/>
  <c r="U181" i="2"/>
  <c r="U183" i="2"/>
  <c r="U184" i="2"/>
  <c r="U185" i="2"/>
  <c r="U186" i="2"/>
  <c r="U187" i="2"/>
  <c r="U189" i="2"/>
  <c r="U191" i="2"/>
  <c r="U192" i="2"/>
  <c r="U195" i="2"/>
  <c r="U196" i="2"/>
  <c r="U216" i="2"/>
  <c r="U217" i="2"/>
  <c r="U221" i="2"/>
  <c r="U225" i="2"/>
  <c r="U229" i="2"/>
  <c r="U232" i="2"/>
  <c r="U233" i="2"/>
  <c r="U237" i="2"/>
  <c r="U248" i="2"/>
  <c r="U252" i="2"/>
  <c r="U334" i="2"/>
  <c r="U340" i="2"/>
  <c r="U343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J79" i="27"/>
  <c r="J75" i="27" s="1"/>
  <c r="U371" i="2"/>
  <c r="U373" i="2"/>
  <c r="U374" i="2"/>
  <c r="U375" i="2"/>
  <c r="U377" i="2"/>
  <c r="U378" i="2"/>
  <c r="U379" i="2"/>
  <c r="U383" i="2"/>
  <c r="U385" i="2"/>
  <c r="U386" i="2"/>
  <c r="U387" i="2"/>
  <c r="U388" i="2"/>
  <c r="U390" i="2"/>
  <c r="U391" i="2"/>
  <c r="U392" i="2"/>
  <c r="U393" i="2"/>
  <c r="U394" i="2"/>
  <c r="U395" i="2"/>
  <c r="U396" i="2"/>
  <c r="U398" i="2"/>
  <c r="U399" i="2"/>
  <c r="U401" i="2"/>
  <c r="U402" i="2"/>
  <c r="U403" i="2"/>
  <c r="U404" i="2"/>
  <c r="U406" i="2"/>
  <c r="U407" i="2"/>
  <c r="U408" i="2"/>
  <c r="U410" i="2"/>
  <c r="U411" i="2"/>
  <c r="U414" i="2"/>
  <c r="U415" i="2"/>
  <c r="U416" i="2"/>
  <c r="U461" i="2"/>
  <c r="U465" i="2"/>
  <c r="U467" i="2"/>
  <c r="U472" i="2"/>
  <c r="U475" i="2"/>
  <c r="U477" i="2"/>
  <c r="U478" i="2"/>
  <c r="U481" i="2"/>
  <c r="U482" i="2"/>
  <c r="U484" i="2"/>
  <c r="U485" i="2"/>
  <c r="U486" i="2"/>
  <c r="U487" i="2"/>
  <c r="U491" i="2"/>
  <c r="U494" i="2"/>
  <c r="U496" i="2"/>
  <c r="U500" i="2"/>
  <c r="U502" i="2"/>
  <c r="U503" i="2"/>
  <c r="U507" i="2"/>
  <c r="U509" i="2"/>
  <c r="U512" i="2"/>
  <c r="U515" i="2"/>
  <c r="U517" i="2"/>
  <c r="U520" i="2"/>
  <c r="U522" i="2"/>
  <c r="U524" i="2"/>
  <c r="U526" i="2"/>
  <c r="U529" i="2"/>
  <c r="U531" i="2"/>
  <c r="U533" i="2"/>
  <c r="U535" i="2"/>
  <c r="U538" i="2"/>
  <c r="U540" i="2"/>
  <c r="M459" i="2"/>
  <c r="J563" i="2"/>
  <c r="M563" i="2"/>
  <c r="M562" i="2" s="1"/>
  <c r="O563" i="2"/>
  <c r="I563" i="2"/>
  <c r="O562" i="2"/>
  <c r="Q563" i="2"/>
  <c r="Q562" i="2" s="1"/>
  <c r="R563" i="2"/>
  <c r="R562" i="2" s="1"/>
  <c r="J550" i="2"/>
  <c r="M550" i="2"/>
  <c r="M545" i="2" s="1"/>
  <c r="M544" i="2" s="1"/>
  <c r="M483" i="2"/>
  <c r="M469" i="2" s="1"/>
  <c r="M418" i="2"/>
  <c r="M417" i="2" s="1"/>
  <c r="M413" i="2"/>
  <c r="M341" i="2"/>
  <c r="O341" i="2"/>
  <c r="W341" i="2" s="1"/>
  <c r="J324" i="2"/>
  <c r="M324" i="2"/>
  <c r="O324" i="2"/>
  <c r="J320" i="2"/>
  <c r="M320" i="2"/>
  <c r="O320" i="2"/>
  <c r="M311" i="2"/>
  <c r="M239" i="2"/>
  <c r="M208" i="2" s="1"/>
  <c r="M15" i="2"/>
  <c r="O15" i="2"/>
  <c r="Q15" i="2"/>
  <c r="R15" i="2"/>
  <c r="M29" i="2"/>
  <c r="O29" i="2"/>
  <c r="Q29" i="2"/>
  <c r="R29" i="2"/>
  <c r="T487" i="2"/>
  <c r="J483" i="2"/>
  <c r="J166" i="27"/>
  <c r="J159" i="27"/>
  <c r="J149" i="27"/>
  <c r="J147" i="27"/>
  <c r="J145" i="27"/>
  <c r="J136" i="27"/>
  <c r="J134" i="27"/>
  <c r="J130" i="27"/>
  <c r="G99" i="27"/>
  <c r="I98" i="27"/>
  <c r="I96" i="27"/>
  <c r="I94" i="27"/>
  <c r="I91" i="27"/>
  <c r="I83" i="27"/>
  <c r="G73" i="27"/>
  <c r="U400" i="2"/>
  <c r="T383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U152" i="2"/>
  <c r="U147" i="2"/>
  <c r="Q136" i="2"/>
  <c r="Q69" i="2" s="1"/>
  <c r="J182" i="2"/>
  <c r="O182" i="2"/>
  <c r="Q182" i="2"/>
  <c r="R182" i="2"/>
  <c r="O555" i="2"/>
  <c r="Q555" i="2"/>
  <c r="R555" i="2"/>
  <c r="O504" i="2"/>
  <c r="Q504" i="2"/>
  <c r="R504" i="2"/>
  <c r="T254" i="2"/>
  <c r="T260" i="2"/>
  <c r="T261" i="2"/>
  <c r="T340" i="2"/>
  <c r="O418" i="2"/>
  <c r="O417" i="2" s="1"/>
  <c r="Q418" i="2"/>
  <c r="Q417" i="2" s="1"/>
  <c r="R418" i="2"/>
  <c r="R417" i="2" s="1"/>
  <c r="R136" i="2"/>
  <c r="I91" i="23"/>
  <c r="I90" i="23" s="1"/>
  <c r="I89" i="23" s="1"/>
  <c r="H145" i="23"/>
  <c r="T196" i="2"/>
  <c r="T195" i="2"/>
  <c r="O194" i="2"/>
  <c r="Q194" i="2"/>
  <c r="R194" i="2"/>
  <c r="O413" i="2"/>
  <c r="Q413" i="2"/>
  <c r="Q381" i="2" s="1"/>
  <c r="R413" i="2"/>
  <c r="R381" i="2" s="1"/>
  <c r="J381" i="2"/>
  <c r="R483" i="2"/>
  <c r="R469" i="2" s="1"/>
  <c r="O483" i="2"/>
  <c r="O469" i="2" s="1"/>
  <c r="Q483" i="2"/>
  <c r="Q469" i="2" s="1"/>
  <c r="J311" i="2"/>
  <c r="O311" i="2"/>
  <c r="Q311" i="2"/>
  <c r="R311" i="2"/>
  <c r="J239" i="2"/>
  <c r="O239" i="2"/>
  <c r="O208" i="2" s="1"/>
  <c r="Q239" i="2"/>
  <c r="Q208" i="2" s="1"/>
  <c r="R239" i="2"/>
  <c r="R208" i="2" s="1"/>
  <c r="J488" i="2"/>
  <c r="O488" i="2"/>
  <c r="Q489" i="2"/>
  <c r="O545" i="2"/>
  <c r="R545" i="2"/>
  <c r="R544" i="2" s="1"/>
  <c r="Q550" i="2"/>
  <c r="Q545" i="2" s="1"/>
  <c r="T10" i="2"/>
  <c r="T12" i="2"/>
  <c r="T13" i="2"/>
  <c r="T14" i="2"/>
  <c r="T16" i="2"/>
  <c r="T18" i="2"/>
  <c r="T20" i="2"/>
  <c r="T21" i="2"/>
  <c r="T22" i="2"/>
  <c r="T23" i="2"/>
  <c r="T24" i="2"/>
  <c r="T27" i="2"/>
  <c r="T28" i="2"/>
  <c r="U28" i="2" s="1"/>
  <c r="T30" i="2"/>
  <c r="T32" i="2"/>
  <c r="T33" i="2"/>
  <c r="T35" i="2"/>
  <c r="T36" i="2"/>
  <c r="T37" i="2"/>
  <c r="T38" i="2"/>
  <c r="T39" i="2"/>
  <c r="T40" i="2"/>
  <c r="T41" i="2"/>
  <c r="T43" i="2"/>
  <c r="T44" i="2"/>
  <c r="T45" i="2"/>
  <c r="T46" i="2"/>
  <c r="T47" i="2"/>
  <c r="T48" i="2"/>
  <c r="T49" i="2"/>
  <c r="T50" i="2"/>
  <c r="T51" i="2"/>
  <c r="T52" i="2"/>
  <c r="T53" i="2"/>
  <c r="T54" i="2"/>
  <c r="T57" i="2"/>
  <c r="T58" i="2"/>
  <c r="T59" i="2"/>
  <c r="T60" i="2"/>
  <c r="T61" i="2"/>
  <c r="T66" i="2"/>
  <c r="T68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90" i="2"/>
  <c r="T91" i="2"/>
  <c r="T92" i="2"/>
  <c r="T93" i="2"/>
  <c r="T94" i="2"/>
  <c r="T96" i="2"/>
  <c r="T97" i="2"/>
  <c r="T99" i="2"/>
  <c r="T100" i="2"/>
  <c r="T101" i="2"/>
  <c r="T102" i="2"/>
  <c r="T103" i="2"/>
  <c r="T104" i="2"/>
  <c r="T105" i="2"/>
  <c r="T110" i="2"/>
  <c r="T111" i="2"/>
  <c r="T112" i="2"/>
  <c r="T113" i="2"/>
  <c r="T114" i="2"/>
  <c r="T115" i="2"/>
  <c r="T120" i="2"/>
  <c r="T121" i="2"/>
  <c r="T122" i="2"/>
  <c r="T123" i="2"/>
  <c r="T124" i="2"/>
  <c r="T128" i="2"/>
  <c r="T129" i="2"/>
  <c r="T130" i="2"/>
  <c r="T131" i="2"/>
  <c r="T132" i="2"/>
  <c r="T133" i="2"/>
  <c r="T134" i="2"/>
  <c r="T135" i="2"/>
  <c r="T137" i="2"/>
  <c r="T138" i="2"/>
  <c r="T139" i="2"/>
  <c r="T140" i="2"/>
  <c r="T141" i="2"/>
  <c r="T142" i="2"/>
  <c r="T144" i="2"/>
  <c r="T145" i="2"/>
  <c r="T146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3" i="2"/>
  <c r="T184" i="2"/>
  <c r="T185" i="2"/>
  <c r="T186" i="2"/>
  <c r="T187" i="2"/>
  <c r="T188" i="2"/>
  <c r="T189" i="2"/>
  <c r="T190" i="2"/>
  <c r="T191" i="2"/>
  <c r="T192" i="2"/>
  <c r="T193" i="2"/>
  <c r="T197" i="2"/>
  <c r="T198" i="2"/>
  <c r="T199" i="2"/>
  <c r="T200" i="2"/>
  <c r="T201" i="2"/>
  <c r="T202" i="2"/>
  <c r="T203" i="2"/>
  <c r="T204" i="2"/>
  <c r="T205" i="2"/>
  <c r="T206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2" i="2"/>
  <c r="T313" i="2"/>
  <c r="T314" i="2"/>
  <c r="T315" i="2"/>
  <c r="T316" i="2"/>
  <c r="T317" i="2"/>
  <c r="T318" i="2"/>
  <c r="T319" i="2"/>
  <c r="T321" i="2"/>
  <c r="T322" i="2"/>
  <c r="T323" i="2"/>
  <c r="T325" i="2"/>
  <c r="T326" i="2"/>
  <c r="T327" i="2"/>
  <c r="T334" i="2"/>
  <c r="T343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2" i="2"/>
  <c r="T409" i="2"/>
  <c r="T410" i="2"/>
  <c r="T411" i="2"/>
  <c r="T412" i="2"/>
  <c r="T414" i="2"/>
  <c r="T415" i="2"/>
  <c r="T416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58" i="2"/>
  <c r="T460" i="2"/>
  <c r="T461" i="2"/>
  <c r="T463" i="2"/>
  <c r="T465" i="2"/>
  <c r="T466" i="2"/>
  <c r="T467" i="2"/>
  <c r="T470" i="2"/>
  <c r="T471" i="2"/>
  <c r="T472" i="2"/>
  <c r="T473" i="2"/>
  <c r="T474" i="2"/>
  <c r="T475" i="2"/>
  <c r="T478" i="2"/>
  <c r="T479" i="2"/>
  <c r="T480" i="2"/>
  <c r="T481" i="2"/>
  <c r="T482" i="2"/>
  <c r="T484" i="2"/>
  <c r="T485" i="2"/>
  <c r="T486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5" i="2"/>
  <c r="T507" i="2"/>
  <c r="T509" i="2"/>
  <c r="T510" i="2"/>
  <c r="T511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6" i="2"/>
  <c r="T547" i="2"/>
  <c r="T548" i="2"/>
  <c r="T549" i="2"/>
  <c r="T551" i="2"/>
  <c r="T552" i="2"/>
  <c r="T553" i="2"/>
  <c r="T554" i="2"/>
  <c r="T555" i="2"/>
  <c r="T556" i="2"/>
  <c r="T557" i="2"/>
  <c r="T558" i="2"/>
  <c r="T560" i="2"/>
  <c r="T561" i="2"/>
  <c r="T564" i="2"/>
  <c r="T565" i="2"/>
  <c r="T566" i="2"/>
  <c r="T567" i="2"/>
  <c r="T569" i="2"/>
  <c r="T568" i="2" s="1"/>
  <c r="I28" i="23"/>
  <c r="I29" i="23"/>
  <c r="I30" i="23"/>
  <c r="I31" i="23"/>
  <c r="I32" i="23"/>
  <c r="I43" i="23"/>
  <c r="I48" i="23"/>
  <c r="I49" i="23"/>
  <c r="I50" i="23"/>
  <c r="I51" i="23"/>
  <c r="I52" i="23"/>
  <c r="I54" i="23"/>
  <c r="I53" i="23" s="1"/>
  <c r="I55" i="23"/>
  <c r="I56" i="23"/>
  <c r="I57" i="23"/>
  <c r="I27" i="23"/>
  <c r="D569" i="2"/>
  <c r="F568" i="2"/>
  <c r="E568" i="2"/>
  <c r="D567" i="2"/>
  <c r="D566" i="2" s="1"/>
  <c r="F566" i="2"/>
  <c r="E566" i="2"/>
  <c r="D565" i="2"/>
  <c r="D564" i="2"/>
  <c r="F563" i="2"/>
  <c r="F562" i="2" s="1"/>
  <c r="E563" i="2"/>
  <c r="D561" i="2"/>
  <c r="D560" i="2"/>
  <c r="F559" i="2"/>
  <c r="E559" i="2"/>
  <c r="D556" i="2"/>
  <c r="F555" i="2"/>
  <c r="E555" i="2"/>
  <c r="D554" i="2"/>
  <c r="D553" i="2"/>
  <c r="D552" i="2"/>
  <c r="D551" i="2"/>
  <c r="F550" i="2"/>
  <c r="E550" i="2"/>
  <c r="D549" i="2"/>
  <c r="D548" i="2"/>
  <c r="F547" i="2"/>
  <c r="F545" i="2" s="1"/>
  <c r="E547" i="2"/>
  <c r="E545" i="2" s="1"/>
  <c r="D546" i="2"/>
  <c r="D543" i="2"/>
  <c r="F542" i="2"/>
  <c r="E542" i="2"/>
  <c r="D541" i="2"/>
  <c r="D540" i="2"/>
  <c r="D539" i="2"/>
  <c r="D538" i="2"/>
  <c r="D537" i="2"/>
  <c r="F536" i="2"/>
  <c r="E536" i="2"/>
  <c r="D535" i="2"/>
  <c r="D534" i="2"/>
  <c r="D533" i="2"/>
  <c r="D532" i="2"/>
  <c r="D531" i="2"/>
  <c r="D530" i="2"/>
  <c r="D529" i="2"/>
  <c r="D528" i="2"/>
  <c r="E527" i="2"/>
  <c r="D527" i="2" s="1"/>
  <c r="D526" i="2"/>
  <c r="D525" i="2"/>
  <c r="D524" i="2"/>
  <c r="D523" i="2"/>
  <c r="D522" i="2"/>
  <c r="D521" i="2"/>
  <c r="D520" i="2"/>
  <c r="F519" i="2"/>
  <c r="F511" i="2" s="1"/>
  <c r="E519" i="2"/>
  <c r="D518" i="2"/>
  <c r="D517" i="2"/>
  <c r="D516" i="2"/>
  <c r="D515" i="2"/>
  <c r="D513" i="2"/>
  <c r="D512" i="2"/>
  <c r="D510" i="2"/>
  <c r="D509" i="2"/>
  <c r="D507" i="2"/>
  <c r="D505" i="2"/>
  <c r="F504" i="2"/>
  <c r="E504" i="2"/>
  <c r="D503" i="2"/>
  <c r="D502" i="2"/>
  <c r="F501" i="2"/>
  <c r="E501" i="2"/>
  <c r="D500" i="2"/>
  <c r="D499" i="2"/>
  <c r="F498" i="2"/>
  <c r="F497" i="2" s="1"/>
  <c r="E498" i="2"/>
  <c r="D496" i="2"/>
  <c r="F495" i="2"/>
  <c r="E495" i="2"/>
  <c r="D494" i="2"/>
  <c r="F493" i="2"/>
  <c r="E493" i="2"/>
  <c r="D491" i="2"/>
  <c r="D490" i="2"/>
  <c r="F489" i="2"/>
  <c r="E489" i="2"/>
  <c r="D486" i="2"/>
  <c r="D485" i="2"/>
  <c r="D484" i="2"/>
  <c r="F483" i="2"/>
  <c r="E483" i="2"/>
  <c r="D482" i="2"/>
  <c r="D481" i="2"/>
  <c r="D480" i="2"/>
  <c r="F479" i="2"/>
  <c r="E479" i="2"/>
  <c r="D478" i="2"/>
  <c r="D477" i="2"/>
  <c r="D475" i="2"/>
  <c r="D473" i="2"/>
  <c r="D472" i="2"/>
  <c r="D471" i="2"/>
  <c r="F470" i="2"/>
  <c r="E470" i="2"/>
  <c r="D467" i="2"/>
  <c r="D466" i="2"/>
  <c r="D465" i="2"/>
  <c r="D463" i="2"/>
  <c r="D461" i="2"/>
  <c r="D460" i="2"/>
  <c r="F459" i="2"/>
  <c r="E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F428" i="2"/>
  <c r="E428" i="2"/>
  <c r="D427" i="2"/>
  <c r="D426" i="2"/>
  <c r="D425" i="2"/>
  <c r="D424" i="2"/>
  <c r="D423" i="2"/>
  <c r="D422" i="2"/>
  <c r="D421" i="2"/>
  <c r="D420" i="2"/>
  <c r="F419" i="2"/>
  <c r="E419" i="2"/>
  <c r="D416" i="2"/>
  <c r="D415" i="2"/>
  <c r="D414" i="2"/>
  <c r="F413" i="2"/>
  <c r="E413" i="2"/>
  <c r="D412" i="2"/>
  <c r="D411" i="2"/>
  <c r="D410" i="2"/>
  <c r="F409" i="2"/>
  <c r="E409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3" i="2"/>
  <c r="D392" i="2"/>
  <c r="D391" i="2"/>
  <c r="D390" i="2"/>
  <c r="D389" i="2"/>
  <c r="D388" i="2"/>
  <c r="D387" i="2"/>
  <c r="D386" i="2"/>
  <c r="D385" i="2"/>
  <c r="D383" i="2"/>
  <c r="E382" i="2"/>
  <c r="D382" i="2" s="1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4" i="2"/>
  <c r="D343" i="2"/>
  <c r="D342" i="2"/>
  <c r="F341" i="2"/>
  <c r="E341" i="2"/>
  <c r="D334" i="2"/>
  <c r="D327" i="2"/>
  <c r="D326" i="2"/>
  <c r="D325" i="2"/>
  <c r="F324" i="2"/>
  <c r="E324" i="2"/>
  <c r="D323" i="2"/>
  <c r="D322" i="2"/>
  <c r="D321" i="2"/>
  <c r="F320" i="2"/>
  <c r="E320" i="2"/>
  <c r="D319" i="2"/>
  <c r="D318" i="2"/>
  <c r="D317" i="2"/>
  <c r="D316" i="2"/>
  <c r="D315" i="2"/>
  <c r="D314" i="2"/>
  <c r="D313" i="2"/>
  <c r="D312" i="2"/>
  <c r="F311" i="2"/>
  <c r="E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E285" i="2"/>
  <c r="D285" i="2" s="1"/>
  <c r="D284" i="2"/>
  <c r="D283" i="2"/>
  <c r="D282" i="2"/>
  <c r="F281" i="2"/>
  <c r="E281" i="2"/>
  <c r="D280" i="2"/>
  <c r="D279" i="2"/>
  <c r="D278" i="2"/>
  <c r="D277" i="2"/>
  <c r="D276" i="2"/>
  <c r="F275" i="2"/>
  <c r="D275" i="2" s="1"/>
  <c r="D274" i="2"/>
  <c r="D273" i="2"/>
  <c r="D272" i="2"/>
  <c r="D271" i="2"/>
  <c r="D270" i="2"/>
  <c r="D268" i="2"/>
  <c r="D267" i="2"/>
  <c r="D266" i="2"/>
  <c r="D265" i="2"/>
  <c r="F264" i="2"/>
  <c r="E26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F239" i="2"/>
  <c r="E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F209" i="2"/>
  <c r="E209" i="2"/>
  <c r="D206" i="2"/>
  <c r="D205" i="2"/>
  <c r="F204" i="2"/>
  <c r="E204" i="2"/>
  <c r="D203" i="2"/>
  <c r="D202" i="2"/>
  <c r="D201" i="2"/>
  <c r="D200" i="2"/>
  <c r="D199" i="2"/>
  <c r="D198" i="2"/>
  <c r="D197" i="2"/>
  <c r="D195" i="2"/>
  <c r="F194" i="2"/>
  <c r="E194" i="2"/>
  <c r="D193" i="2"/>
  <c r="D192" i="2"/>
  <c r="D191" i="2"/>
  <c r="D190" i="2"/>
  <c r="D189" i="2"/>
  <c r="D188" i="2"/>
  <c r="D187" i="2"/>
  <c r="D186" i="2"/>
  <c r="D185" i="2"/>
  <c r="D184" i="2"/>
  <c r="D183" i="2"/>
  <c r="F182" i="2"/>
  <c r="E182" i="2"/>
  <c r="D181" i="2"/>
  <c r="D180" i="2"/>
  <c r="F179" i="2"/>
  <c r="E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F164" i="2"/>
  <c r="F155" i="2" s="1"/>
  <c r="E164" i="2"/>
  <c r="D163" i="2"/>
  <c r="E155" i="2"/>
  <c r="D146" i="2"/>
  <c r="D145" i="2"/>
  <c r="D144" i="2"/>
  <c r="D143" i="2"/>
  <c r="D142" i="2"/>
  <c r="D141" i="2"/>
  <c r="D140" i="2"/>
  <c r="D139" i="2"/>
  <c r="D138" i="2"/>
  <c r="D137" i="2"/>
  <c r="F136" i="2"/>
  <c r="E136" i="2"/>
  <c r="D135" i="2"/>
  <c r="D134" i="2"/>
  <c r="D133" i="2"/>
  <c r="D132" i="2"/>
  <c r="D131" i="2"/>
  <c r="D130" i="2"/>
  <c r="D129" i="2"/>
  <c r="D128" i="2"/>
  <c r="D127" i="2"/>
  <c r="D124" i="2"/>
  <c r="D123" i="2"/>
  <c r="F122" i="2"/>
  <c r="D122" i="2" s="1"/>
  <c r="D121" i="2"/>
  <c r="E120" i="2"/>
  <c r="D115" i="2"/>
  <c r="F114" i="2"/>
  <c r="E114" i="2"/>
  <c r="D113" i="2"/>
  <c r="F112" i="2"/>
  <c r="E112" i="2"/>
  <c r="D111" i="2"/>
  <c r="D110" i="2"/>
  <c r="F109" i="2"/>
  <c r="E109" i="2"/>
  <c r="D105" i="2"/>
  <c r="D104" i="2"/>
  <c r="D103" i="2"/>
  <c r="D102" i="2"/>
  <c r="D101" i="2"/>
  <c r="D100" i="2"/>
  <c r="D99" i="2"/>
  <c r="D97" i="2"/>
  <c r="D96" i="2"/>
  <c r="D94" i="2"/>
  <c r="F93" i="2"/>
  <c r="E93" i="2"/>
  <c r="D92" i="2"/>
  <c r="D91" i="2"/>
  <c r="D90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F71" i="2"/>
  <c r="E71" i="2"/>
  <c r="E70" i="2" s="1"/>
  <c r="D68" i="2"/>
  <c r="F67" i="2"/>
  <c r="E67" i="2"/>
  <c r="D66" i="2"/>
  <c r="D61" i="2"/>
  <c r="D60" i="2"/>
  <c r="D59" i="2"/>
  <c r="D58" i="2"/>
  <c r="F57" i="2"/>
  <c r="E57" i="2"/>
  <c r="D54" i="2"/>
  <c r="D53" i="2"/>
  <c r="D52" i="2"/>
  <c r="D51" i="2"/>
  <c r="D50" i="2"/>
  <c r="D49" i="2"/>
  <c r="D48" i="2"/>
  <c r="D47" i="2"/>
  <c r="D46" i="2"/>
  <c r="D45" i="2"/>
  <c r="D44" i="2"/>
  <c r="F43" i="2"/>
  <c r="E43" i="2"/>
  <c r="D41" i="2"/>
  <c r="D40" i="2"/>
  <c r="D39" i="2"/>
  <c r="D38" i="2"/>
  <c r="D37" i="2"/>
  <c r="D36" i="2"/>
  <c r="D35" i="2"/>
  <c r="D33" i="2"/>
  <c r="D32" i="2"/>
  <c r="D30" i="2"/>
  <c r="F29" i="2"/>
  <c r="E29" i="2"/>
  <c r="D28" i="2"/>
  <c r="F27" i="2"/>
  <c r="E27" i="2"/>
  <c r="D24" i="2"/>
  <c r="F23" i="2"/>
  <c r="E23" i="2"/>
  <c r="D22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I155" i="24"/>
  <c r="H155" i="24"/>
  <c r="I146" i="24"/>
  <c r="H146" i="24"/>
  <c r="I11" i="24"/>
  <c r="K41" i="23"/>
  <c r="J41" i="23"/>
  <c r="K40" i="23"/>
  <c r="J40" i="23"/>
  <c r="K12" i="23"/>
  <c r="J12" i="23"/>
  <c r="K11" i="23"/>
  <c r="J11" i="23"/>
  <c r="I43" i="2"/>
  <c r="W43" i="2" s="1"/>
  <c r="H43" i="2"/>
  <c r="V43" i="2" s="1"/>
  <c r="U569" i="2"/>
  <c r="U567" i="2"/>
  <c r="U566" i="2" s="1"/>
  <c r="U565" i="2"/>
  <c r="U564" i="2"/>
  <c r="U561" i="2"/>
  <c r="U558" i="2"/>
  <c r="U556" i="2"/>
  <c r="U553" i="2"/>
  <c r="U551" i="2"/>
  <c r="U548" i="2"/>
  <c r="U539" i="2"/>
  <c r="U532" i="2"/>
  <c r="U528" i="2"/>
  <c r="U525" i="2"/>
  <c r="U523" i="2"/>
  <c r="U521" i="2"/>
  <c r="U518" i="2"/>
  <c r="U516" i="2"/>
  <c r="U513" i="2"/>
  <c r="U510" i="2"/>
  <c r="U505" i="2"/>
  <c r="U499" i="2"/>
  <c r="U490" i="2"/>
  <c r="U480" i="2"/>
  <c r="U473" i="2"/>
  <c r="U471" i="2"/>
  <c r="U466" i="2"/>
  <c r="U463" i="2"/>
  <c r="U460" i="2"/>
  <c r="U440" i="2"/>
  <c r="U438" i="2"/>
  <c r="U434" i="2"/>
  <c r="U432" i="2"/>
  <c r="U430" i="2"/>
  <c r="U424" i="2"/>
  <c r="U420" i="2"/>
  <c r="U412" i="2"/>
  <c r="U380" i="2"/>
  <c r="U376" i="2"/>
  <c r="U372" i="2"/>
  <c r="U327" i="2"/>
  <c r="U325" i="2"/>
  <c r="U319" i="2"/>
  <c r="U317" i="2"/>
  <c r="U315" i="2"/>
  <c r="U313" i="2"/>
  <c r="U310" i="2"/>
  <c r="U308" i="2"/>
  <c r="U306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3" i="2"/>
  <c r="U279" i="2"/>
  <c r="U277" i="2"/>
  <c r="U274" i="2"/>
  <c r="U272" i="2"/>
  <c r="U270" i="2"/>
  <c r="U268" i="2"/>
  <c r="U266" i="2"/>
  <c r="U253" i="2"/>
  <c r="U251" i="2"/>
  <c r="U249" i="2"/>
  <c r="U247" i="2"/>
  <c r="U245" i="2"/>
  <c r="U243" i="2"/>
  <c r="U241" i="2"/>
  <c r="U236" i="2"/>
  <c r="U234" i="2"/>
  <c r="U230" i="2"/>
  <c r="U228" i="2"/>
  <c r="U226" i="2"/>
  <c r="U224" i="2"/>
  <c r="U222" i="2"/>
  <c r="U220" i="2"/>
  <c r="U218" i="2"/>
  <c r="U212" i="2"/>
  <c r="U210" i="2"/>
  <c r="U205" i="2"/>
  <c r="U202" i="2"/>
  <c r="U200" i="2"/>
  <c r="U198" i="2"/>
  <c r="U178" i="2"/>
  <c r="U145" i="2"/>
  <c r="U141" i="2"/>
  <c r="U137" i="2"/>
  <c r="U132" i="2"/>
  <c r="U128" i="2"/>
  <c r="U110" i="2"/>
  <c r="U100" i="2"/>
  <c r="U91" i="2"/>
  <c r="U78" i="2"/>
  <c r="U60" i="2"/>
  <c r="U49" i="2"/>
  <c r="U45" i="2"/>
  <c r="U35" i="2"/>
  <c r="U30" i="2"/>
  <c r="U21" i="2"/>
  <c r="U18" i="2"/>
  <c r="U14" i="2"/>
  <c r="H419" i="2"/>
  <c r="V419" i="2" s="1"/>
  <c r="G422" i="2"/>
  <c r="H555" i="2"/>
  <c r="G146" i="2"/>
  <c r="H542" i="2"/>
  <c r="V542" i="2" s="1"/>
  <c r="G144" i="2"/>
  <c r="AA419" i="14"/>
  <c r="H483" i="2"/>
  <c r="V483" i="2" s="1"/>
  <c r="I483" i="2"/>
  <c r="W483" i="2" s="1"/>
  <c r="I239" i="2"/>
  <c r="W239" i="2" s="1"/>
  <c r="H239" i="2"/>
  <c r="AB419" i="14"/>
  <c r="I479" i="2"/>
  <c r="W479" i="2" s="1"/>
  <c r="G567" i="2"/>
  <c r="G566" i="2" s="1"/>
  <c r="H566" i="2"/>
  <c r="V566" i="2" s="1"/>
  <c r="AA53" i="9"/>
  <c r="Z55" i="9"/>
  <c r="G59" i="2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G520" i="2"/>
  <c r="G521" i="2"/>
  <c r="G522" i="2"/>
  <c r="G523" i="2"/>
  <c r="H519" i="2"/>
  <c r="I519" i="2"/>
  <c r="W519" i="2" s="1"/>
  <c r="J455" i="15"/>
  <c r="AB452" i="15"/>
  <c r="AB445" i="15" s="1"/>
  <c r="T452" i="15"/>
  <c r="J453" i="15"/>
  <c r="Z367" i="13"/>
  <c r="J367" i="13"/>
  <c r="J368" i="13"/>
  <c r="Z284" i="12"/>
  <c r="J284" i="12"/>
  <c r="H234" i="12"/>
  <c r="G334" i="2"/>
  <c r="G471" i="2"/>
  <c r="I470" i="2"/>
  <c r="W470" i="2" s="1"/>
  <c r="I428" i="2"/>
  <c r="W428" i="2" s="1"/>
  <c r="G426" i="2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O494" i="17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87" i="17"/>
  <c r="G288" i="17"/>
  <c r="G289" i="17"/>
  <c r="F290" i="17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AB235" i="17"/>
  <c r="AA235" i="17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W219" i="17"/>
  <c r="V219" i="17"/>
  <c r="U219" i="17"/>
  <c r="S219" i="17"/>
  <c r="S218" i="17" s="1"/>
  <c r="R219" i="17"/>
  <c r="Q219" i="17"/>
  <c r="Q218" i="17" s="1"/>
  <c r="P219" i="17"/>
  <c r="O219" i="17"/>
  <c r="N219" i="17"/>
  <c r="M219" i="17"/>
  <c r="L219" i="17"/>
  <c r="K219" i="17"/>
  <c r="H219" i="17"/>
  <c r="F219" i="17"/>
  <c r="E219" i="17"/>
  <c r="D219" i="17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B172" i="17" s="1"/>
  <c r="AA173" i="17"/>
  <c r="Y173" i="17"/>
  <c r="X173" i="17"/>
  <c r="W173" i="17"/>
  <c r="V173" i="17"/>
  <c r="U173" i="17"/>
  <c r="U172" i="17" s="1"/>
  <c r="S173" i="17"/>
  <c r="S172" i="17" s="1"/>
  <c r="R173" i="17"/>
  <c r="R172" i="17" s="1"/>
  <c r="Q173" i="17"/>
  <c r="Q172" i="17" s="1"/>
  <c r="P173" i="17"/>
  <c r="P172" i="17" s="1"/>
  <c r="O173" i="17"/>
  <c r="N173" i="17"/>
  <c r="N172" i="17" s="1"/>
  <c r="M173" i="17"/>
  <c r="L173" i="17"/>
  <c r="L172" i="17" s="1"/>
  <c r="K173" i="17"/>
  <c r="H173" i="17"/>
  <c r="H172" i="17" s="1"/>
  <c r="F173" i="17"/>
  <c r="E173" i="17"/>
  <c r="E172" i="17" s="1"/>
  <c r="D173" i="17"/>
  <c r="Y172" i="17"/>
  <c r="X172" i="17"/>
  <c r="V172" i="17"/>
  <c r="Z170" i="17"/>
  <c r="Z169" i="17"/>
  <c r="D169" i="17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Z159" i="17" s="1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T126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I126" i="17" s="1"/>
  <c r="H129" i="17"/>
  <c r="H127" i="17" s="1"/>
  <c r="G129" i="17"/>
  <c r="F129" i="17"/>
  <c r="F127" i="17" s="1"/>
  <c r="D129" i="17"/>
  <c r="D127" i="17" s="1"/>
  <c r="D126" i="17" s="1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B103" i="17"/>
  <c r="AA103" i="17"/>
  <c r="K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J63" i="17" s="1"/>
  <c r="G64" i="17"/>
  <c r="G63" i="17"/>
  <c r="AB63" i="17"/>
  <c r="AA63" i="17"/>
  <c r="T63" i="17"/>
  <c r="K63" i="17"/>
  <c r="K62" i="17" s="1"/>
  <c r="I63" i="17"/>
  <c r="H63" i="17"/>
  <c r="H62" i="17" s="1"/>
  <c r="F63" i="17"/>
  <c r="E63" i="17"/>
  <c r="E62" i="17" s="1"/>
  <c r="D63" i="17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AB54" i="17"/>
  <c r="AA54" i="17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Z42" i="17"/>
  <c r="J42" i="17"/>
  <c r="G42" i="17"/>
  <c r="G41" i="17" s="1"/>
  <c r="AB41" i="17"/>
  <c r="AA41" i="17"/>
  <c r="T41" i="17"/>
  <c r="R41" i="17"/>
  <c r="O41" i="17"/>
  <c r="N41" i="17"/>
  <c r="M41" i="17"/>
  <c r="L41" i="17"/>
  <c r="K41" i="17"/>
  <c r="I41" i="17"/>
  <c r="H41" i="17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J19" i="17" s="1"/>
  <c r="G20" i="17"/>
  <c r="AB19" i="17"/>
  <c r="AA19" i="17"/>
  <c r="T19" i="17"/>
  <c r="K19" i="17"/>
  <c r="I19" i="17"/>
  <c r="H19" i="17"/>
  <c r="G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L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Q424" i="16" s="1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Z243" i="16"/>
  <c r="K243" i="16"/>
  <c r="I243" i="16"/>
  <c r="H243" i="16"/>
  <c r="F243" i="16"/>
  <c r="E243" i="16"/>
  <c r="D243" i="16"/>
  <c r="Z242" i="16"/>
  <c r="T242" i="16"/>
  <c r="J242" i="16" s="1"/>
  <c r="G242" i="16"/>
  <c r="Z241" i="16"/>
  <c r="T241" i="16"/>
  <c r="J241" i="16" s="1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S218" i="16" s="1"/>
  <c r="R219" i="16"/>
  <c r="Q219" i="16"/>
  <c r="P219" i="16"/>
  <c r="P218" i="16" s="1"/>
  <c r="O219" i="16"/>
  <c r="N219" i="16"/>
  <c r="M219" i="16"/>
  <c r="L219" i="16"/>
  <c r="K219" i="16"/>
  <c r="I219" i="16"/>
  <c r="H219" i="16"/>
  <c r="F219" i="16"/>
  <c r="E219" i="16"/>
  <c r="D219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P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AB85" i="16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G64" i="16"/>
  <c r="AB63" i="16"/>
  <c r="AA63" i="16"/>
  <c r="T63" i="16"/>
  <c r="K63" i="16"/>
  <c r="I63" i="16"/>
  <c r="H63" i="16"/>
  <c r="F63" i="16"/>
  <c r="E63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U285" i="2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F445" i="15" s="1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I445" i="15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P430" i="15"/>
  <c r="P424" i="15" s="1"/>
  <c r="O430" i="15"/>
  <c r="O424" i="15" s="1"/>
  <c r="N430" i="15"/>
  <c r="N424" i="15" s="1"/>
  <c r="M430" i="15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D425" i="15"/>
  <c r="D424" i="15" s="1"/>
  <c r="Y424" i="15"/>
  <c r="X424" i="15"/>
  <c r="W424" i="15"/>
  <c r="V424" i="15"/>
  <c r="U424" i="15"/>
  <c r="Q424" i="15"/>
  <c r="M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M407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S361" i="15" s="1"/>
  <c r="R400" i="15"/>
  <c r="R361" i="15" s="1"/>
  <c r="O400" i="15"/>
  <c r="N400" i="15"/>
  <c r="N361" i="15" s="1"/>
  <c r="M400" i="15"/>
  <c r="M361" i="15" s="1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G390" i="15"/>
  <c r="Z389" i="15"/>
  <c r="T389" i="15"/>
  <c r="K389" i="15"/>
  <c r="I389" i="15"/>
  <c r="H389" i="15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T362" i="15"/>
  <c r="K362" i="15"/>
  <c r="I362" i="15"/>
  <c r="H362" i="15"/>
  <c r="F362" i="15"/>
  <c r="F361" i="15" s="1"/>
  <c r="F360" i="15" s="1"/>
  <c r="E362" i="15"/>
  <c r="D362" i="15"/>
  <c r="Q361" i="15"/>
  <c r="P361" i="15"/>
  <c r="O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J220" i="15" s="1"/>
  <c r="G220" i="15"/>
  <c r="AB219" i="15"/>
  <c r="AB218" i="15" s="1"/>
  <c r="AA219" i="15"/>
  <c r="AA218" i="15" s="1"/>
  <c r="Y219" i="15"/>
  <c r="X219" i="15"/>
  <c r="X218" i="15" s="1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O218" i="15" s="1"/>
  <c r="N219" i="15"/>
  <c r="M219" i="15"/>
  <c r="M218" i="15" s="1"/>
  <c r="L219" i="15"/>
  <c r="K219" i="15"/>
  <c r="I219" i="15"/>
  <c r="H219" i="15"/>
  <c r="F219" i="15"/>
  <c r="E219" i="15"/>
  <c r="D219" i="15"/>
  <c r="Y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U171" i="15" s="1"/>
  <c r="U500" i="15" s="1"/>
  <c r="S173" i="15"/>
  <c r="S172" i="15" s="1"/>
  <c r="R173" i="15"/>
  <c r="R172" i="15" s="1"/>
  <c r="Q173" i="15"/>
  <c r="Q172" i="15" s="1"/>
  <c r="P173" i="15"/>
  <c r="P172" i="15" s="1"/>
  <c r="O173" i="15"/>
  <c r="N173" i="15"/>
  <c r="N172" i="15" s="1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Y171" i="15" s="1"/>
  <c r="X172" i="15"/>
  <c r="V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Z148" i="15"/>
  <c r="J148" i="15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E127" i="15" s="1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T126" i="15" s="1"/>
  <c r="S129" i="15"/>
  <c r="S127" i="15" s="1"/>
  <c r="R129" i="15"/>
  <c r="R127" i="15" s="1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N127" i="15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N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O40" i="15" s="1"/>
  <c r="N41" i="15"/>
  <c r="M41" i="15"/>
  <c r="M40" i="15" s="1"/>
  <c r="L41" i="15"/>
  <c r="K41" i="15"/>
  <c r="K40" i="15" s="1"/>
  <c r="I41" i="15"/>
  <c r="H41" i="15"/>
  <c r="F41" i="15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A9" i="15"/>
  <c r="T9" i="15"/>
  <c r="K9" i="15"/>
  <c r="I9" i="15"/>
  <c r="H9" i="15"/>
  <c r="F9" i="15"/>
  <c r="E9" i="15"/>
  <c r="D9" i="15"/>
  <c r="L8" i="15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G467" i="14" s="1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B441" i="14" s="1"/>
  <c r="AA451" i="14"/>
  <c r="T451" i="14"/>
  <c r="T444" i="14" s="1"/>
  <c r="T441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Y444" i="14"/>
  <c r="Y441" i="14" s="1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R429" i="14"/>
  <c r="R423" i="14" s="1"/>
  <c r="P429" i="14"/>
  <c r="N429" i="14"/>
  <c r="N423" i="14" s="1"/>
  <c r="M429" i="14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T423" i="14" s="1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S423" i="14"/>
  <c r="P423" i="14"/>
  <c r="M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R360" i="14" s="1"/>
  <c r="O399" i="14"/>
  <c r="O360" i="14" s="1"/>
  <c r="N399" i="14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Q360" i="14"/>
  <c r="P360" i="14"/>
  <c r="N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Z350" i="14" s="1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AA324" i="14" s="1"/>
  <c r="T325" i="14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R172" i="14"/>
  <c r="R171" i="14" s="1"/>
  <c r="Q172" i="14"/>
  <c r="Q171" i="14" s="1"/>
  <c r="P172" i="14"/>
  <c r="P171" i="14" s="1"/>
  <c r="O172" i="14"/>
  <c r="N172" i="14"/>
  <c r="N171" i="14" s="1"/>
  <c r="M172" i="14"/>
  <c r="M171" i="14" s="1"/>
  <c r="L172" i="14"/>
  <c r="L171" i="14" s="1"/>
  <c r="K172" i="14"/>
  <c r="I172" i="14"/>
  <c r="I171" i="14" s="1"/>
  <c r="H172" i="14"/>
  <c r="F172" i="14"/>
  <c r="F171" i="14" s="1"/>
  <c r="E172" i="14"/>
  <c r="E171" i="14" s="1"/>
  <c r="D172" i="14"/>
  <c r="D171" i="14" s="1"/>
  <c r="AA171" i="14"/>
  <c r="Y171" i="14"/>
  <c r="Y170" i="14" s="1"/>
  <c r="Y499" i="14" s="1"/>
  <c r="X171" i="14"/>
  <c r="W171" i="14"/>
  <c r="V171" i="14"/>
  <c r="S171" i="14"/>
  <c r="O171" i="14"/>
  <c r="H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G146" i="14" s="1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A128" i="14"/>
  <c r="T128" i="14"/>
  <c r="S128" i="14"/>
  <c r="S126" i="14" s="1"/>
  <c r="S125" i="14" s="1"/>
  <c r="R128" i="14"/>
  <c r="P128" i="14"/>
  <c r="P126" i="14" s="1"/>
  <c r="P125" i="14" s="1"/>
  <c r="N128" i="14"/>
  <c r="M128" i="14"/>
  <c r="M126" i="14" s="1"/>
  <c r="M125" i="14" s="1"/>
  <c r="L128" i="14"/>
  <c r="K128" i="14"/>
  <c r="K126" i="14" s="1"/>
  <c r="K125" i="14" s="1"/>
  <c r="I128" i="14"/>
  <c r="H128" i="14"/>
  <c r="H126" i="14" s="1"/>
  <c r="H125" i="14" s="1"/>
  <c r="F128" i="14"/>
  <c r="D128" i="14"/>
  <c r="D126" i="14" s="1"/>
  <c r="D125" i="14" s="1"/>
  <c r="Z127" i="14"/>
  <c r="J127" i="14"/>
  <c r="G127" i="14"/>
  <c r="AB126" i="14"/>
  <c r="AB125" i="14" s="1"/>
  <c r="T126" i="14"/>
  <c r="T125" i="14"/>
  <c r="R126" i="14"/>
  <c r="R125" i="14" s="1"/>
  <c r="N126" i="14"/>
  <c r="N125" i="14" s="1"/>
  <c r="L126" i="14"/>
  <c r="L125" i="14" s="1"/>
  <c r="I126" i="14"/>
  <c r="I125" i="14" s="1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G116" i="14" s="1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G105" i="14"/>
  <c r="AB104" i="14"/>
  <c r="Z104" i="14" s="1"/>
  <c r="Y104" i="14"/>
  <c r="X104" i="14"/>
  <c r="W104" i="14"/>
  <c r="V104" i="14"/>
  <c r="U104" i="14"/>
  <c r="T104" i="14"/>
  <c r="S104" i="14"/>
  <c r="S102" i="14" s="1"/>
  <c r="R104" i="14"/>
  <c r="Q104" i="14"/>
  <c r="Q102" i="14" s="1"/>
  <c r="P104" i="14"/>
  <c r="N104" i="14"/>
  <c r="N102" i="14" s="1"/>
  <c r="M104" i="14"/>
  <c r="L104" i="14"/>
  <c r="L102" i="14" s="1"/>
  <c r="K104" i="14"/>
  <c r="J104" i="14"/>
  <c r="I104" i="14"/>
  <c r="G104" i="14" s="1"/>
  <c r="F104" i="14"/>
  <c r="E104" i="14"/>
  <c r="E102" i="14" s="1"/>
  <c r="D104" i="14"/>
  <c r="D102" i="14" s="1"/>
  <c r="Z103" i="14"/>
  <c r="J103" i="14"/>
  <c r="J102" i="14" s="1"/>
  <c r="G103" i="14"/>
  <c r="AA102" i="14"/>
  <c r="T102" i="14"/>
  <c r="R102" i="14"/>
  <c r="P102" i="14"/>
  <c r="M102" i="14"/>
  <c r="K102" i="14"/>
  <c r="I102" i="14"/>
  <c r="H102" i="14"/>
  <c r="F102" i="14"/>
  <c r="Z101" i="14"/>
  <c r="J101" i="14"/>
  <c r="J100" i="14" s="1"/>
  <c r="G101" i="14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G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R60" i="14" s="1"/>
  <c r="Q98" i="14"/>
  <c r="P98" i="14"/>
  <c r="N98" i="14"/>
  <c r="M98" i="14"/>
  <c r="M60" i="14" s="1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G95" i="14" s="1"/>
  <c r="AB95" i="14"/>
  <c r="AA95" i="14"/>
  <c r="Z95" i="14" s="1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G84" i="14" s="1"/>
  <c r="AB84" i="14"/>
  <c r="AA84" i="14"/>
  <c r="Z84" i="14" s="1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G62" i="14" s="1"/>
  <c r="AB62" i="14"/>
  <c r="AB61" i="14" s="1"/>
  <c r="AA62" i="14"/>
  <c r="AA61" i="14" s="1"/>
  <c r="T62" i="14"/>
  <c r="T61" i="14" s="1"/>
  <c r="K62" i="14"/>
  <c r="K61" i="14" s="1"/>
  <c r="K60" i="14" s="1"/>
  <c r="I62" i="14"/>
  <c r="H62" i="14"/>
  <c r="H61" i="14" s="1"/>
  <c r="F62" i="14"/>
  <c r="F61" i="14" s="1"/>
  <c r="E62" i="14"/>
  <c r="E61" i="14" s="1"/>
  <c r="D62" i="14"/>
  <c r="D61" i="14" s="1"/>
  <c r="I61" i="14"/>
  <c r="I60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G53" i="14" s="1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M39" i="14" s="1"/>
  <c r="L40" i="14"/>
  <c r="K40" i="14"/>
  <c r="K39" i="14" s="1"/>
  <c r="I40" i="14"/>
  <c r="H40" i="14"/>
  <c r="H39" i="14" s="1"/>
  <c r="F40" i="14"/>
  <c r="D40" i="14"/>
  <c r="D39" i="14" s="1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Z16" i="14" s="1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D495" i="13"/>
  <c r="D494" i="13" s="1"/>
  <c r="Q494" i="13"/>
  <c r="E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L407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G361" i="13" s="1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AA324" i="13" s="1"/>
  <c r="T325" i="13"/>
  <c r="S325" i="13"/>
  <c r="R325" i="13"/>
  <c r="O325" i="13"/>
  <c r="N325" i="13"/>
  <c r="M325" i="13"/>
  <c r="L325" i="13"/>
  <c r="I325" i="13"/>
  <c r="H325" i="13"/>
  <c r="F325" i="13"/>
  <c r="F324" i="13" s="1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E285" i="13" s="1"/>
  <c r="D325" i="13"/>
  <c r="D324" i="13" s="1"/>
  <c r="S324" i="13"/>
  <c r="R324" i="13"/>
  <c r="O324" i="13"/>
  <c r="N324" i="13"/>
  <c r="M324" i="13"/>
  <c r="L324" i="13"/>
  <c r="I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H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F217" i="13" s="1"/>
  <c r="D218" i="13"/>
  <c r="AB217" i="13"/>
  <c r="S217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R202" i="13"/>
  <c r="O202" i="13"/>
  <c r="N202" i="13"/>
  <c r="M202" i="13"/>
  <c r="L202" i="13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AB172" i="13"/>
  <c r="AA172" i="13"/>
  <c r="Y172" i="13"/>
  <c r="X172" i="13"/>
  <c r="W172" i="13"/>
  <c r="V172" i="13"/>
  <c r="U172" i="13"/>
  <c r="S172" i="13"/>
  <c r="S171" i="13" s="1"/>
  <c r="R172" i="13"/>
  <c r="Q172" i="13"/>
  <c r="P172" i="13"/>
  <c r="O172" i="13"/>
  <c r="N172" i="13"/>
  <c r="M172" i="13"/>
  <c r="M171" i="13" s="1"/>
  <c r="L172" i="13"/>
  <c r="K172" i="13"/>
  <c r="I172" i="13"/>
  <c r="H172" i="13"/>
  <c r="F172" i="13"/>
  <c r="D172" i="13"/>
  <c r="D171" i="13" s="1"/>
  <c r="Y171" i="13"/>
  <c r="X171" i="13"/>
  <c r="V171" i="13"/>
  <c r="U171" i="13"/>
  <c r="Q171" i="13"/>
  <c r="P171" i="13"/>
  <c r="O171" i="13"/>
  <c r="H171" i="13"/>
  <c r="Z169" i="13"/>
  <c r="Z168" i="13"/>
  <c r="D168" i="13"/>
  <c r="D167" i="13" s="1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AB158" i="13"/>
  <c r="AA158" i="13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 s="1"/>
  <c r="Z144" i="13"/>
  <c r="AB143" i="13"/>
  <c r="AA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J139" i="13"/>
  <c r="I139" i="13"/>
  <c r="H139" i="13"/>
  <c r="G139" i="13"/>
  <c r="F139" i="13"/>
  <c r="E139" i="13"/>
  <c r="E126" i="13" s="1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F128" i="13"/>
  <c r="D128" i="13"/>
  <c r="D126" i="13" s="1"/>
  <c r="Z127" i="13"/>
  <c r="J127" i="13"/>
  <c r="G127" i="13"/>
  <c r="R126" i="13"/>
  <c r="P126" i="13"/>
  <c r="P125" i="13" s="1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E62" i="13"/>
  <c r="D62" i="13"/>
  <c r="D61" i="13" s="1"/>
  <c r="D60" i="13" s="1"/>
  <c r="F61" i="13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Z41" i="13"/>
  <c r="J41" i="13"/>
  <c r="G41" i="13"/>
  <c r="G40" i="13" s="1"/>
  <c r="AB40" i="13"/>
  <c r="AA40" i="13"/>
  <c r="T40" i="13"/>
  <c r="R40" i="13"/>
  <c r="R39" i="13" s="1"/>
  <c r="N40" i="13"/>
  <c r="L40" i="13"/>
  <c r="L39" i="13" s="1"/>
  <c r="K40" i="13"/>
  <c r="J40" i="13"/>
  <c r="I40" i="13"/>
  <c r="H40" i="13"/>
  <c r="F40" i="13"/>
  <c r="E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Z26" i="13" s="1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B476" i="12" s="1"/>
  <c r="AB475" i="12" s="1"/>
  <c r="AA478" i="12"/>
  <c r="T478" i="12"/>
  <c r="T476" i="12" s="1"/>
  <c r="T475" i="12" s="1"/>
  <c r="K478" i="12"/>
  <c r="I478" i="12"/>
  <c r="H478" i="12"/>
  <c r="H476" i="12" s="1"/>
  <c r="F478" i="12"/>
  <c r="E478" i="12"/>
  <c r="D478" i="12"/>
  <c r="D476" i="12" s="1"/>
  <c r="D475" i="12" s="1"/>
  <c r="Z477" i="12"/>
  <c r="J477" i="12"/>
  <c r="G477" i="12"/>
  <c r="F476" i="12"/>
  <c r="F475" i="12" s="1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1" i="12" s="1"/>
  <c r="J457" i="12"/>
  <c r="J459" i="12"/>
  <c r="J460" i="12"/>
  <c r="J461" i="12"/>
  <c r="J462" i="12"/>
  <c r="J463" i="12"/>
  <c r="J464" i="12"/>
  <c r="J465" i="12"/>
  <c r="J466" i="12"/>
  <c r="G468" i="12"/>
  <c r="G467" i="12" s="1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A451" i="12"/>
  <c r="AA444" i="12" s="1"/>
  <c r="T451" i="12"/>
  <c r="T444" i="12" s="1"/>
  <c r="K451" i="12"/>
  <c r="K444" i="12" s="1"/>
  <c r="K441" i="12" s="1"/>
  <c r="H451" i="12"/>
  <c r="H444" i="12" s="1"/>
  <c r="F451" i="12"/>
  <c r="F444" i="12" s="1"/>
  <c r="F441" i="12" s="1"/>
  <c r="E451" i="12"/>
  <c r="E444" i="12" s="1"/>
  <c r="D451" i="12"/>
  <c r="D444" i="12" s="1"/>
  <c r="D441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AB444" i="12"/>
  <c r="AB441" i="12" s="1"/>
  <c r="I444" i="12"/>
  <c r="I441" i="12" s="1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R429" i="12"/>
  <c r="R423" i="12" s="1"/>
  <c r="Q429" i="12"/>
  <c r="Q423" i="12" s="1"/>
  <c r="P429" i="12"/>
  <c r="P423" i="12" s="1"/>
  <c r="O429" i="12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S423" i="12"/>
  <c r="O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O406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S360" i="12" s="1"/>
  <c r="R399" i="12"/>
  <c r="R360" i="12" s="1"/>
  <c r="O399" i="12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H360" i="12" s="1"/>
  <c r="H359" i="12" s="1"/>
  <c r="F361" i="12"/>
  <c r="E361" i="12"/>
  <c r="D361" i="12"/>
  <c r="Q360" i="12"/>
  <c r="P360" i="12"/>
  <c r="O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G339" i="12"/>
  <c r="Z338" i="12"/>
  <c r="I338" i="12"/>
  <c r="H338" i="12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AB234" i="12"/>
  <c r="AB266" i="12"/>
  <c r="AB275" i="12"/>
  <c r="AB279" i="12"/>
  <c r="AB285" i="12"/>
  <c r="Z285" i="12" s="1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I325" i="12"/>
  <c r="H325" i="12"/>
  <c r="F325" i="12"/>
  <c r="F324" i="12" s="1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58" i="12"/>
  <c r="F62" i="12"/>
  <c r="F84" i="12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172" i="12"/>
  <c r="D188" i="12"/>
  <c r="D218" i="12"/>
  <c r="D228" i="12"/>
  <c r="D234" i="12"/>
  <c r="D242" i="12"/>
  <c r="D266" i="12"/>
  <c r="D275" i="12"/>
  <c r="D279" i="12"/>
  <c r="D289" i="12"/>
  <c r="D285" i="12" s="1"/>
  <c r="I324" i="12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Z228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K61" i="12" s="1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E441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E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Z242" i="11"/>
  <c r="K242" i="11"/>
  <c r="I242" i="11"/>
  <c r="H242" i="11"/>
  <c r="F242" i="11"/>
  <c r="E242" i="11"/>
  <c r="D242" i="11"/>
  <c r="Z241" i="11"/>
  <c r="T241" i="11"/>
  <c r="J241" i="11" s="1"/>
  <c r="G241" i="11"/>
  <c r="Z240" i="11"/>
  <c r="T240" i="11"/>
  <c r="J240" i="11" s="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M217" i="11" s="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O217" i="1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J206" i="11" s="1"/>
  <c r="Z205" i="11"/>
  <c r="T205" i="11"/>
  <c r="K205" i="11"/>
  <c r="Z204" i="11"/>
  <c r="T204" i="11"/>
  <c r="K204" i="11"/>
  <c r="J204" i="11" s="1"/>
  <c r="Z203" i="11"/>
  <c r="T203" i="11"/>
  <c r="K203" i="11"/>
  <c r="AB202" i="11"/>
  <c r="AA202" i="11"/>
  <c r="Z202" i="1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9" i="9"/>
  <c r="J499" i="9"/>
  <c r="J498" i="9" s="1"/>
  <c r="G499" i="9"/>
  <c r="G498" i="9" s="1"/>
  <c r="AB498" i="9"/>
  <c r="AA498" i="9"/>
  <c r="T498" i="9"/>
  <c r="K498" i="9"/>
  <c r="I498" i="9"/>
  <c r="H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AA494" i="9" s="1"/>
  <c r="T495" i="9"/>
  <c r="S495" i="9"/>
  <c r="S494" i="9" s="1"/>
  <c r="R495" i="9"/>
  <c r="R494" i="9" s="1"/>
  <c r="Q495" i="9"/>
  <c r="Q494" i="9" s="1"/>
  <c r="P495" i="9"/>
  <c r="P494" i="9" s="1"/>
  <c r="O495" i="9"/>
  <c r="O494" i="9" s="1"/>
  <c r="N495" i="9"/>
  <c r="N494" i="9" s="1"/>
  <c r="M495" i="9"/>
  <c r="M494" i="9" s="1"/>
  <c r="L495" i="9"/>
  <c r="I495" i="9"/>
  <c r="I494" i="9" s="1"/>
  <c r="H495" i="9"/>
  <c r="H494" i="9" s="1"/>
  <c r="F495" i="9"/>
  <c r="F494" i="9" s="1"/>
  <c r="E495" i="9"/>
  <c r="E494" i="9" s="1"/>
  <c r="D495" i="9"/>
  <c r="D494" i="9" s="1"/>
  <c r="T494" i="9"/>
  <c r="L494" i="9"/>
  <c r="Z493" i="9"/>
  <c r="J493" i="9"/>
  <c r="G493" i="9"/>
  <c r="Z492" i="9"/>
  <c r="J492" i="9"/>
  <c r="G492" i="9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 s="1"/>
  <c r="R476" i="9" s="1"/>
  <c r="Q482" i="9"/>
  <c r="P482" i="9"/>
  <c r="O482" i="9"/>
  <c r="N482" i="9"/>
  <c r="N477" i="9" s="1"/>
  <c r="N476" i="9" s="1"/>
  <c r="M482" i="9"/>
  <c r="L482" i="9"/>
  <c r="L477" i="9" s="1"/>
  <c r="L476" i="9" s="1"/>
  <c r="I482" i="9"/>
  <c r="H482" i="9"/>
  <c r="G482" i="9"/>
  <c r="F482" i="9"/>
  <c r="E482" i="9"/>
  <c r="D482" i="9"/>
  <c r="Z481" i="9"/>
  <c r="J481" i="9"/>
  <c r="G481" i="9"/>
  <c r="Z480" i="9"/>
  <c r="J480" i="9"/>
  <c r="G480" i="9"/>
  <c r="AB479" i="9"/>
  <c r="AB477" i="9" s="1"/>
  <c r="AA479" i="9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42" i="9"/>
  <c r="I474" i="9"/>
  <c r="H479" i="9"/>
  <c r="H477" i="9" s="1"/>
  <c r="H476" i="9" s="1"/>
  <c r="F479" i="9"/>
  <c r="F477" i="9" s="1"/>
  <c r="F476" i="9" s="1"/>
  <c r="E479" i="9"/>
  <c r="E477" i="9" s="1"/>
  <c r="E476" i="9" s="1"/>
  <c r="D479" i="9"/>
  <c r="Z478" i="9"/>
  <c r="J478" i="9"/>
  <c r="G478" i="9"/>
  <c r="T477" i="9"/>
  <c r="S477" i="9"/>
  <c r="S476" i="9" s="1"/>
  <c r="Q477" i="9"/>
  <c r="P477" i="9"/>
  <c r="P476" i="9" s="1"/>
  <c r="O477" i="9"/>
  <c r="O476" i="9" s="1"/>
  <c r="M477" i="9"/>
  <c r="M476" i="9" s="1"/>
  <c r="Q476" i="9"/>
  <c r="Z475" i="9"/>
  <c r="J475" i="9"/>
  <c r="J474" i="9" s="1"/>
  <c r="G475" i="9"/>
  <c r="G474" i="9" s="1"/>
  <c r="AB474" i="9"/>
  <c r="AA474" i="9"/>
  <c r="Z474" i="9" s="1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/>
  <c r="AB442" i="9" s="1"/>
  <c r="AA452" i="9"/>
  <c r="Z452" i="9" s="1"/>
  <c r="T452" i="9"/>
  <c r="T445" i="9" s="1"/>
  <c r="T442" i="9" s="1"/>
  <c r="K452" i="9"/>
  <c r="H452" i="9"/>
  <c r="G452" i="9" s="1"/>
  <c r="F452" i="9"/>
  <c r="F445" i="9" s="1"/>
  <c r="E452" i="9"/>
  <c r="E445" i="9" s="1"/>
  <c r="E442" i="9" s="1"/>
  <c r="D452" i="9"/>
  <c r="D445" i="9" s="1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K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J433" i="9" s="1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B432" i="9" s="1"/>
  <c r="AA433" i="9"/>
  <c r="T433" i="9"/>
  <c r="T432" i="9" s="1"/>
  <c r="K433" i="9"/>
  <c r="H433" i="9"/>
  <c r="H432" i="9" s="1"/>
  <c r="F433" i="9"/>
  <c r="D433" i="9"/>
  <c r="D432" i="9" s="1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 s="1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A219" i="9"/>
  <c r="Y219" i="9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O218" i="9" s="1"/>
  <c r="N219" i="9"/>
  <c r="N218" i="9" s="1"/>
  <c r="M219" i="9"/>
  <c r="M218" i="9" s="1"/>
  <c r="L219" i="9"/>
  <c r="L218" i="9" s="1"/>
  <c r="K219" i="9"/>
  <c r="H219" i="9"/>
  <c r="H218" i="9" s="1"/>
  <c r="Y218" i="9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V203" i="9"/>
  <c r="V172" i="9" s="1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Y171" i="9" s="1"/>
  <c r="X172" i="9"/>
  <c r="X171" i="9" s="1"/>
  <c r="X500" i="9" s="1"/>
  <c r="W172" i="9"/>
  <c r="W171" i="9" s="1"/>
  <c r="W500" i="9" s="1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A129" i="9"/>
  <c r="T129" i="9"/>
  <c r="T127" i="9" s="1"/>
  <c r="S129" i="9"/>
  <c r="S127" i="9" s="1"/>
  <c r="S126" i="9" s="1"/>
  <c r="R129" i="9"/>
  <c r="R127" i="9" s="1"/>
  <c r="Q129" i="9"/>
  <c r="Q127" i="9" s="1"/>
  <c r="Q126" i="9" s="1"/>
  <c r="P129" i="9"/>
  <c r="P127" i="9" s="1"/>
  <c r="O129" i="9"/>
  <c r="O127" i="9" s="1"/>
  <c r="O126" i="9" s="1"/>
  <c r="N129" i="9"/>
  <c r="N127" i="9" s="1"/>
  <c r="M129" i="9"/>
  <c r="M127" i="9" s="1"/>
  <c r="M126" i="9" s="1"/>
  <c r="L129" i="9"/>
  <c r="L127" i="9" s="1"/>
  <c r="K129" i="9"/>
  <c r="K127" i="9" s="1"/>
  <c r="K126" i="9" s="1"/>
  <c r="H129" i="9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G63" i="9" s="1"/>
  <c r="AB63" i="9"/>
  <c r="AA63" i="9"/>
  <c r="T63" i="9"/>
  <c r="T62" i="9" s="1"/>
  <c r="K63" i="9"/>
  <c r="K62" i="9" s="1"/>
  <c r="H63" i="9"/>
  <c r="H62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B39" i="9" s="1"/>
  <c r="AA40" i="9"/>
  <c r="T40" i="9"/>
  <c r="T39" i="9" s="1"/>
  <c r="R40" i="9"/>
  <c r="O40" i="9"/>
  <c r="O39" i="9" s="1"/>
  <c r="N40" i="9"/>
  <c r="M40" i="9"/>
  <c r="M39" i="9" s="1"/>
  <c r="L40" i="9"/>
  <c r="K40" i="9"/>
  <c r="K39" i="9" s="1"/>
  <c r="H40" i="9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5" i="9"/>
  <c r="G14" i="9" s="1"/>
  <c r="G17" i="9"/>
  <c r="G16" i="9" s="1"/>
  <c r="G19" i="9"/>
  <c r="G20" i="9"/>
  <c r="G21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T22" i="9"/>
  <c r="S22" i="9"/>
  <c r="S7" i="9" s="1"/>
  <c r="R22" i="9"/>
  <c r="R7" i="9" s="1"/>
  <c r="Q22" i="9"/>
  <c r="Q7" i="9" s="1"/>
  <c r="P22" i="9"/>
  <c r="P7" i="9" s="1"/>
  <c r="O22" i="9"/>
  <c r="O7" i="9" s="1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J18" i="9" s="1"/>
  <c r="AB18" i="9"/>
  <c r="AA18" i="9"/>
  <c r="T18" i="9"/>
  <c r="K18" i="9"/>
  <c r="H18" i="9"/>
  <c r="Z17" i="9"/>
  <c r="J17" i="9"/>
  <c r="AB16" i="9"/>
  <c r="AA16" i="9"/>
  <c r="T16" i="9"/>
  <c r="K16" i="9"/>
  <c r="J16" i="9"/>
  <c r="H16" i="9"/>
  <c r="Z15" i="9"/>
  <c r="J15" i="9"/>
  <c r="J14" i="9" s="1"/>
  <c r="AB14" i="9"/>
  <c r="AA14" i="9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T8" i="9"/>
  <c r="K8" i="9"/>
  <c r="H8" i="9"/>
  <c r="Z498" i="8"/>
  <c r="J498" i="8"/>
  <c r="J497" i="8" s="1"/>
  <c r="G498" i="8"/>
  <c r="G497" i="8" s="1"/>
  <c r="AB497" i="8"/>
  <c r="AA497" i="8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 s="1"/>
  <c r="I494" i="8"/>
  <c r="H494" i="8"/>
  <c r="H493" i="8" s="1"/>
  <c r="F494" i="8"/>
  <c r="F493" i="8" s="1"/>
  <c r="E494" i="8"/>
  <c r="E493" i="8" s="1"/>
  <c r="D494" i="8"/>
  <c r="S493" i="8"/>
  <c r="I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N476" i="8" s="1"/>
  <c r="N475" i="8" s="1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F478" i="8"/>
  <c r="F476" i="8" s="1"/>
  <c r="E478" i="8"/>
  <c r="E476" i="8" s="1"/>
  <c r="D478" i="8"/>
  <c r="D476" i="8" s="1"/>
  <c r="Z477" i="8"/>
  <c r="J477" i="8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R419" i="8"/>
  <c r="R407" i="8" s="1"/>
  <c r="R406" i="8" s="1"/>
  <c r="Q419" i="8"/>
  <c r="P419" i="8"/>
  <c r="P407" i="8" s="1"/>
  <c r="P406" i="8" s="1"/>
  <c r="O419" i="8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Z415" i="8" s="1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B407" i="8" s="1"/>
  <c r="AA408" i="8"/>
  <c r="Z408" i="8"/>
  <c r="T408" i="8"/>
  <c r="T407" i="8"/>
  <c r="N408" i="8"/>
  <c r="K408" i="8"/>
  <c r="I408" i="8"/>
  <c r="H408" i="8"/>
  <c r="H407" i="8" s="1"/>
  <c r="F408" i="8"/>
  <c r="E408" i="8"/>
  <c r="E407" i="8" s="1"/>
  <c r="D408" i="8"/>
  <c r="S407" i="8"/>
  <c r="Q407" i="8"/>
  <c r="O407" i="8"/>
  <c r="O406" i="8" s="1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G399" i="8" s="1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T360" i="8" s="1"/>
  <c r="T359" i="8" s="1"/>
  <c r="K361" i="8"/>
  <c r="I361" i="8"/>
  <c r="H361" i="8"/>
  <c r="F361" i="8"/>
  <c r="E361" i="8"/>
  <c r="D361" i="8"/>
  <c r="D360" i="8" s="1"/>
  <c r="D359" i="8" s="1"/>
  <c r="Q360" i="8"/>
  <c r="P360" i="8"/>
  <c r="O360" i="8"/>
  <c r="M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J350" i="8" s="1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J338" i="8" s="1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G326" i="8"/>
  <c r="AB325" i="8"/>
  <c r="AB324" i="8" s="1"/>
  <c r="AA325" i="8"/>
  <c r="T325" i="8"/>
  <c r="T324" i="8" s="1"/>
  <c r="S325" i="8"/>
  <c r="S324" i="8" s="1"/>
  <c r="R325" i="8"/>
  <c r="R324" i="8" s="1"/>
  <c r="O325" i="8"/>
  <c r="O324" i="8" s="1"/>
  <c r="N325" i="8"/>
  <c r="M325" i="8"/>
  <c r="M324" i="8" s="1"/>
  <c r="L325" i="8"/>
  <c r="I325" i="8"/>
  <c r="I324" i="8" s="1"/>
  <c r="H325" i="8"/>
  <c r="F325" i="8"/>
  <c r="F324" i="8" s="1"/>
  <c r="E325" i="8"/>
  <c r="D325" i="8"/>
  <c r="D324" i="8" s="1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U217" i="8" s="1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Y217" i="8"/>
  <c r="Z215" i="8"/>
  <c r="T215" i="8"/>
  <c r="J215" i="8"/>
  <c r="Z214" i="8"/>
  <c r="T214" i="8"/>
  <c r="K214" i="8"/>
  <c r="Z213" i="8"/>
  <c r="T213" i="8"/>
  <c r="K213" i="8"/>
  <c r="J213" i="8" s="1"/>
  <c r="Z212" i="8"/>
  <c r="T212" i="8"/>
  <c r="K212" i="8"/>
  <c r="Z211" i="8"/>
  <c r="T211" i="8"/>
  <c r="K211" i="8"/>
  <c r="J211" i="8" s="1"/>
  <c r="Z210" i="8"/>
  <c r="T210" i="8"/>
  <c r="K210" i="8"/>
  <c r="Z209" i="8"/>
  <c r="T209" i="8"/>
  <c r="K209" i="8"/>
  <c r="J209" i="8" s="1"/>
  <c r="Z208" i="8"/>
  <c r="T208" i="8"/>
  <c r="K208" i="8"/>
  <c r="Z207" i="8"/>
  <c r="T207" i="8"/>
  <c r="K207" i="8"/>
  <c r="J207" i="8" s="1"/>
  <c r="Z206" i="8"/>
  <c r="T206" i="8"/>
  <c r="K206" i="8"/>
  <c r="Z205" i="8"/>
  <c r="T205" i="8"/>
  <c r="K205" i="8"/>
  <c r="J205" i="8" s="1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E171" i="8" s="1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S172" i="8"/>
  <c r="R172" i="8"/>
  <c r="R171" i="8" s="1"/>
  <c r="Q172" i="8"/>
  <c r="Q171" i="8" s="1"/>
  <c r="P172" i="8"/>
  <c r="P171" i="8" s="1"/>
  <c r="O172" i="8"/>
  <c r="N172" i="8"/>
  <c r="M172" i="8"/>
  <c r="L172" i="8"/>
  <c r="K172" i="8"/>
  <c r="I172" i="8"/>
  <c r="I171" i="8" s="1"/>
  <c r="H172" i="8"/>
  <c r="F172" i="8"/>
  <c r="F171" i="8" s="1"/>
  <c r="E172" i="8"/>
  <c r="D172" i="8"/>
  <c r="D171" i="8" s="1"/>
  <c r="Y171" i="8"/>
  <c r="X171" i="8"/>
  <c r="S171" i="8"/>
  <c r="H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O128" i="8"/>
  <c r="O126" i="8" s="1"/>
  <c r="O125" i="8" s="1"/>
  <c r="N128" i="8"/>
  <c r="M128" i="8"/>
  <c r="M126" i="8" s="1"/>
  <c r="M125" i="8" s="1"/>
  <c r="L128" i="8"/>
  <c r="L126" i="8" s="1"/>
  <c r="K128" i="8"/>
  <c r="K126" i="8" s="1"/>
  <c r="K125" i="8" s="1"/>
  <c r="I128" i="8"/>
  <c r="H128" i="8"/>
  <c r="H126" i="8" s="1"/>
  <c r="H125" i="8" s="1"/>
  <c r="F128" i="8"/>
  <c r="F126" i="8" s="1"/>
  <c r="D128" i="8"/>
  <c r="Z127" i="8"/>
  <c r="J127" i="8"/>
  <c r="G127" i="8"/>
  <c r="T125" i="8"/>
  <c r="N126" i="8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T61" i="8" s="1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H62" i="8"/>
  <c r="F62" i="8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 s="1"/>
  <c r="T40" i="8"/>
  <c r="R40" i="8"/>
  <c r="O40" i="8"/>
  <c r="N40" i="8"/>
  <c r="M40" i="8"/>
  <c r="L40" i="8"/>
  <c r="K40" i="8"/>
  <c r="I40" i="8"/>
  <c r="H40" i="8"/>
  <c r="D40" i="8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Z24" i="8"/>
  <c r="T24" i="8"/>
  <c r="K24" i="8"/>
  <c r="I24" i="8"/>
  <c r="H24" i="8"/>
  <c r="E24" i="8"/>
  <c r="D24" i="8"/>
  <c r="Z23" i="8"/>
  <c r="Z22" i="8"/>
  <c r="T22" i="8"/>
  <c r="S22" i="8"/>
  <c r="S7" i="8" s="1"/>
  <c r="R22" i="8"/>
  <c r="R7" i="8" s="1"/>
  <c r="Q22" i="8"/>
  <c r="P22" i="8"/>
  <c r="P7" i="8" s="1"/>
  <c r="O22" i="8"/>
  <c r="O7" i="8" s="1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Z18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K7" i="8" s="1"/>
  <c r="I8" i="8"/>
  <c r="I7" i="8" s="1"/>
  <c r="H8" i="8"/>
  <c r="H7" i="8" s="1"/>
  <c r="E8" i="8"/>
  <c r="D8" i="8"/>
  <c r="Q7" i="8"/>
  <c r="M7" i="8"/>
  <c r="H264" i="2"/>
  <c r="H547" i="2"/>
  <c r="V547" i="2" s="1"/>
  <c r="G10" i="2"/>
  <c r="G12" i="2"/>
  <c r="G13" i="2"/>
  <c r="G14" i="2"/>
  <c r="G16" i="2"/>
  <c r="G18" i="2"/>
  <c r="G20" i="2"/>
  <c r="G21" i="2"/>
  <c r="G22" i="2"/>
  <c r="G24" i="2"/>
  <c r="G28" i="2"/>
  <c r="G30" i="2"/>
  <c r="G35" i="2"/>
  <c r="G36" i="2"/>
  <c r="G37" i="2"/>
  <c r="G38" i="2"/>
  <c r="G39" i="2"/>
  <c r="G40" i="2"/>
  <c r="G41" i="2"/>
  <c r="G44" i="2"/>
  <c r="G45" i="2"/>
  <c r="G46" i="2"/>
  <c r="G47" i="2"/>
  <c r="G48" i="2"/>
  <c r="G49" i="2"/>
  <c r="G50" i="2"/>
  <c r="G51" i="2"/>
  <c r="G52" i="2"/>
  <c r="G53" i="2"/>
  <c r="G54" i="2"/>
  <c r="G58" i="2"/>
  <c r="G60" i="2"/>
  <c r="G61" i="2"/>
  <c r="G66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90" i="2"/>
  <c r="G91" i="2"/>
  <c r="G94" i="2"/>
  <c r="G96" i="2"/>
  <c r="G97" i="2"/>
  <c r="G99" i="2"/>
  <c r="G100" i="2"/>
  <c r="G101" i="2"/>
  <c r="G102" i="2"/>
  <c r="G103" i="2"/>
  <c r="G104" i="2"/>
  <c r="G105" i="2"/>
  <c r="G110" i="2"/>
  <c r="G111" i="2"/>
  <c r="G113" i="2"/>
  <c r="G115" i="2"/>
  <c r="G121" i="2"/>
  <c r="G123" i="2"/>
  <c r="G124" i="2"/>
  <c r="G127" i="2"/>
  <c r="G128" i="2"/>
  <c r="G129" i="2"/>
  <c r="G130" i="2"/>
  <c r="G131" i="2"/>
  <c r="G132" i="2"/>
  <c r="G133" i="2"/>
  <c r="G134" i="2"/>
  <c r="G135" i="2"/>
  <c r="G137" i="2"/>
  <c r="G138" i="2"/>
  <c r="G139" i="2"/>
  <c r="G140" i="2"/>
  <c r="G141" i="2"/>
  <c r="G142" i="2"/>
  <c r="G143" i="2"/>
  <c r="G145" i="2"/>
  <c r="G163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7" i="2"/>
  <c r="G198" i="2"/>
  <c r="G199" i="2"/>
  <c r="G200" i="2"/>
  <c r="G201" i="2"/>
  <c r="G202" i="2"/>
  <c r="G203" i="2"/>
  <c r="G205" i="2"/>
  <c r="G206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65" i="2"/>
  <c r="G266" i="2"/>
  <c r="G267" i="2"/>
  <c r="G268" i="2"/>
  <c r="G270" i="2"/>
  <c r="G271" i="2"/>
  <c r="G272" i="2"/>
  <c r="G273" i="2"/>
  <c r="G274" i="2"/>
  <c r="G276" i="2"/>
  <c r="G277" i="2"/>
  <c r="G278" i="2"/>
  <c r="G279" i="2"/>
  <c r="G280" i="2"/>
  <c r="G282" i="2"/>
  <c r="G283" i="2"/>
  <c r="G284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2" i="2"/>
  <c r="G313" i="2"/>
  <c r="G314" i="2"/>
  <c r="G315" i="2"/>
  <c r="G316" i="2"/>
  <c r="G317" i="2"/>
  <c r="G318" i="2"/>
  <c r="G319" i="2"/>
  <c r="G321" i="2"/>
  <c r="G322" i="2"/>
  <c r="G323" i="2"/>
  <c r="G325" i="2"/>
  <c r="G326" i="2"/>
  <c r="G327" i="2"/>
  <c r="G342" i="2"/>
  <c r="G343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410" i="2"/>
  <c r="G411" i="2"/>
  <c r="G412" i="2"/>
  <c r="G414" i="2"/>
  <c r="G415" i="2"/>
  <c r="G416" i="2"/>
  <c r="G420" i="2"/>
  <c r="G421" i="2"/>
  <c r="G423" i="2"/>
  <c r="G424" i="2"/>
  <c r="G425" i="2"/>
  <c r="G427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58" i="2"/>
  <c r="G460" i="2"/>
  <c r="G461" i="2"/>
  <c r="G463" i="2"/>
  <c r="G465" i="2"/>
  <c r="G466" i="2"/>
  <c r="G467" i="2"/>
  <c r="G472" i="2"/>
  <c r="G473" i="2"/>
  <c r="G475" i="2"/>
  <c r="G477" i="2"/>
  <c r="G478" i="2"/>
  <c r="G480" i="2"/>
  <c r="G481" i="2"/>
  <c r="G482" i="2"/>
  <c r="G484" i="2"/>
  <c r="G485" i="2"/>
  <c r="G486" i="2"/>
  <c r="G490" i="2"/>
  <c r="G491" i="2"/>
  <c r="G494" i="2"/>
  <c r="G496" i="2"/>
  <c r="G499" i="2"/>
  <c r="G500" i="2"/>
  <c r="G502" i="2"/>
  <c r="G503" i="2"/>
  <c r="G507" i="2"/>
  <c r="G509" i="2"/>
  <c r="H527" i="2"/>
  <c r="I511" i="2"/>
  <c r="W511" i="2" s="1"/>
  <c r="H536" i="2"/>
  <c r="I536" i="2"/>
  <c r="I542" i="2"/>
  <c r="G542" i="2" s="1"/>
  <c r="G510" i="2"/>
  <c r="G512" i="2"/>
  <c r="G513" i="2"/>
  <c r="G515" i="2"/>
  <c r="G516" i="2"/>
  <c r="G517" i="2"/>
  <c r="G518" i="2"/>
  <c r="G524" i="2"/>
  <c r="G525" i="2"/>
  <c r="G526" i="2"/>
  <c r="G528" i="2"/>
  <c r="G529" i="2"/>
  <c r="G530" i="2"/>
  <c r="G531" i="2"/>
  <c r="G532" i="2"/>
  <c r="G533" i="2"/>
  <c r="G534" i="2"/>
  <c r="G535" i="2"/>
  <c r="G537" i="2"/>
  <c r="G538" i="2"/>
  <c r="G539" i="2"/>
  <c r="G540" i="2"/>
  <c r="G541" i="2"/>
  <c r="G543" i="2"/>
  <c r="G546" i="2"/>
  <c r="G548" i="2"/>
  <c r="G549" i="2"/>
  <c r="G551" i="2"/>
  <c r="G552" i="2"/>
  <c r="G553" i="2"/>
  <c r="G554" i="2"/>
  <c r="G556" i="2"/>
  <c r="G557" i="2"/>
  <c r="G558" i="2"/>
  <c r="G560" i="2"/>
  <c r="G561" i="2"/>
  <c r="G564" i="2"/>
  <c r="G565" i="2"/>
  <c r="G285" i="2"/>
  <c r="H479" i="2"/>
  <c r="H563" i="2"/>
  <c r="I275" i="2"/>
  <c r="W275" i="2" s="1"/>
  <c r="H120" i="2"/>
  <c r="I209" i="2"/>
  <c r="I208" i="2" s="1"/>
  <c r="I264" i="2"/>
  <c r="I311" i="2"/>
  <c r="W311" i="2" s="1"/>
  <c r="I320" i="2"/>
  <c r="W320" i="2" s="1"/>
  <c r="I324" i="2"/>
  <c r="W324" i="2" s="1"/>
  <c r="I413" i="2"/>
  <c r="H209" i="2"/>
  <c r="H409" i="2"/>
  <c r="H428" i="2"/>
  <c r="V428" i="2" s="1"/>
  <c r="H281" i="2"/>
  <c r="V281" i="2" s="1"/>
  <c r="I164" i="2"/>
  <c r="W164" i="2" s="1"/>
  <c r="H164" i="2"/>
  <c r="I504" i="2"/>
  <c r="W504" i="2" s="1"/>
  <c r="H495" i="2"/>
  <c r="V495" i="2" s="1"/>
  <c r="I114" i="2"/>
  <c r="W114" i="2" s="1"/>
  <c r="H112" i="2"/>
  <c r="I112" i="2"/>
  <c r="G112" i="2" s="1"/>
  <c r="W122" i="2"/>
  <c r="H9" i="2"/>
  <c r="V9" i="2" s="1"/>
  <c r="H11" i="2"/>
  <c r="H15" i="2"/>
  <c r="V15" i="2" s="1"/>
  <c r="H17" i="2"/>
  <c r="H23" i="2"/>
  <c r="V23" i="2" s="1"/>
  <c r="H27" i="2"/>
  <c r="H67" i="2"/>
  <c r="H93" i="2"/>
  <c r="V93" i="2" s="1"/>
  <c r="H109" i="2"/>
  <c r="G109" i="2" s="1"/>
  <c r="H182" i="2"/>
  <c r="H204" i="2"/>
  <c r="V204" i="2" s="1"/>
  <c r="G470" i="2"/>
  <c r="H489" i="2"/>
  <c r="V489" i="2" s="1"/>
  <c r="U489" i="2" s="1"/>
  <c r="H493" i="2"/>
  <c r="V493" i="2" s="1"/>
  <c r="H498" i="2"/>
  <c r="V498" i="2" s="1"/>
  <c r="H501" i="2"/>
  <c r="V501" i="2" s="1"/>
  <c r="H550" i="2"/>
  <c r="H559" i="2"/>
  <c r="H568" i="2"/>
  <c r="V568" i="2" s="1"/>
  <c r="G569" i="2"/>
  <c r="I29" i="2"/>
  <c r="W29" i="2" s="1"/>
  <c r="I182" i="2"/>
  <c r="W182" i="2" s="1"/>
  <c r="I194" i="2"/>
  <c r="W194" i="2" s="1"/>
  <c r="I204" i="2"/>
  <c r="W204" i="2" s="1"/>
  <c r="V179" i="2"/>
  <c r="I179" i="2"/>
  <c r="W179" i="2" s="1"/>
  <c r="I23" i="2"/>
  <c r="W23" i="2" s="1"/>
  <c r="I550" i="2"/>
  <c r="W550" i="2" s="1"/>
  <c r="V459" i="2"/>
  <c r="I459" i="2"/>
  <c r="W459" i="2" s="1"/>
  <c r="H320" i="2"/>
  <c r="H324" i="2"/>
  <c r="V324" i="2" s="1"/>
  <c r="W57" i="2"/>
  <c r="I109" i="2"/>
  <c r="I67" i="2"/>
  <c r="I27" i="2"/>
  <c r="I19" i="2"/>
  <c r="W19" i="2" s="1"/>
  <c r="I17" i="2"/>
  <c r="I15" i="2"/>
  <c r="W15" i="2" s="1"/>
  <c r="I11" i="2"/>
  <c r="I9" i="2"/>
  <c r="W9" i="2" s="1"/>
  <c r="I489" i="2"/>
  <c r="W489" i="2" s="1"/>
  <c r="I493" i="2"/>
  <c r="W493" i="2" s="1"/>
  <c r="I498" i="2"/>
  <c r="W498" i="2" s="1"/>
  <c r="I501" i="2"/>
  <c r="W501" i="2" s="1"/>
  <c r="I547" i="2"/>
  <c r="W547" i="2" s="1"/>
  <c r="I555" i="2"/>
  <c r="I559" i="2"/>
  <c r="W559" i="2" s="1"/>
  <c r="I568" i="2"/>
  <c r="W568" i="2" s="1"/>
  <c r="I562" i="2"/>
  <c r="W562" i="2" s="1"/>
  <c r="H42" i="2"/>
  <c r="G483" i="2"/>
  <c r="G194" i="2"/>
  <c r="G43" i="2"/>
  <c r="G114" i="2"/>
  <c r="G239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G10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19" i="15"/>
  <c r="J243" i="15"/>
  <c r="J326" i="15"/>
  <c r="AA424" i="15"/>
  <c r="J419" i="14"/>
  <c r="T218" i="13"/>
  <c r="T285" i="13"/>
  <c r="J234" i="12"/>
  <c r="J419" i="12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I488" i="2"/>
  <c r="I469" i="2"/>
  <c r="W469" i="2" s="1"/>
  <c r="K424" i="16"/>
  <c r="K476" i="14"/>
  <c r="K475" i="14" s="1"/>
  <c r="AB476" i="9"/>
  <c r="AA324" i="12"/>
  <c r="Z324" i="12" s="1"/>
  <c r="J325" i="13"/>
  <c r="K494" i="14"/>
  <c r="K493" i="14" s="1"/>
  <c r="AA8" i="15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J229" i="17"/>
  <c r="K400" i="13"/>
  <c r="J400" i="13" s="1"/>
  <c r="G326" i="17"/>
  <c r="K360" i="13"/>
  <c r="K359" i="13" s="1"/>
  <c r="T218" i="12"/>
  <c r="K275" i="12"/>
  <c r="J275" i="12" s="1"/>
  <c r="H324" i="12"/>
  <c r="G324" i="12" s="1"/>
  <c r="J243" i="16"/>
  <c r="R61" i="17"/>
  <c r="T229" i="16"/>
  <c r="K400" i="16"/>
  <c r="T219" i="17"/>
  <c r="T229" i="17"/>
  <c r="T189" i="9"/>
  <c r="J252" i="13"/>
  <c r="AA61" i="11"/>
  <c r="AA60" i="11" s="1"/>
  <c r="J495" i="15"/>
  <c r="J494" i="15" s="1"/>
  <c r="AA424" i="16"/>
  <c r="AA477" i="16"/>
  <c r="AA476" i="16" s="1"/>
  <c r="Z476" i="16" s="1"/>
  <c r="J495" i="17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Z172" i="17" s="1"/>
  <c r="J218" i="14"/>
  <c r="J238" i="14"/>
  <c r="AA360" i="8"/>
  <c r="AA39" i="9"/>
  <c r="Z39" i="9" s="1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41" i="14" s="1"/>
  <c r="Z432" i="15"/>
  <c r="I285" i="12"/>
  <c r="T285" i="12"/>
  <c r="H441" i="12"/>
  <c r="AA476" i="12"/>
  <c r="AA475" i="12" s="1"/>
  <c r="Z475" i="12" s="1"/>
  <c r="AA39" i="13"/>
  <c r="I102" i="13"/>
  <c r="G102" i="13" s="1"/>
  <c r="I285" i="13"/>
  <c r="H445" i="13"/>
  <c r="G445" i="13" s="1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H144" i="23"/>
  <c r="H143" i="23" s="1"/>
  <c r="H126" i="23" s="1"/>
  <c r="J154" i="2"/>
  <c r="R154" i="2"/>
  <c r="Q154" i="2"/>
  <c r="O154" i="2"/>
  <c r="F208" i="2"/>
  <c r="D413" i="2"/>
  <c r="D43" i="2"/>
  <c r="D67" i="2"/>
  <c r="D112" i="2"/>
  <c r="F263" i="2"/>
  <c r="D320" i="2"/>
  <c r="D341" i="2"/>
  <c r="D409" i="2"/>
  <c r="D498" i="2"/>
  <c r="U519" i="2"/>
  <c r="D11" i="2"/>
  <c r="D17" i="2"/>
  <c r="D23" i="2"/>
  <c r="D29" i="2"/>
  <c r="F70" i="2"/>
  <c r="D93" i="2"/>
  <c r="D109" i="2"/>
  <c r="F120" i="2"/>
  <c r="D120" i="2" s="1"/>
  <c r="D204" i="2"/>
  <c r="D239" i="2"/>
  <c r="D536" i="2"/>
  <c r="E381" i="2"/>
  <c r="E418" i="2"/>
  <c r="D555" i="2"/>
  <c r="D281" i="2"/>
  <c r="D179" i="2"/>
  <c r="D182" i="2"/>
  <c r="D470" i="2"/>
  <c r="D483" i="2"/>
  <c r="D495" i="2"/>
  <c r="D542" i="2"/>
  <c r="G519" i="2"/>
  <c r="D324" i="2"/>
  <c r="D550" i="2"/>
  <c r="D489" i="2"/>
  <c r="D504" i="2"/>
  <c r="Q8" i="2"/>
  <c r="M8" i="2"/>
  <c r="G122" i="2"/>
  <c r="D9" i="2"/>
  <c r="D15" i="2"/>
  <c r="D19" i="2"/>
  <c r="D27" i="2"/>
  <c r="D136" i="2"/>
  <c r="D164" i="2"/>
  <c r="D194" i="2"/>
  <c r="D209" i="2"/>
  <c r="D264" i="2"/>
  <c r="D311" i="2"/>
  <c r="R8" i="2"/>
  <c r="O8" i="2"/>
  <c r="AA126" i="17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54" i="2"/>
  <c r="E208" i="2"/>
  <c r="E263" i="2"/>
  <c r="E417" i="2"/>
  <c r="E488" i="2"/>
  <c r="E497" i="2"/>
  <c r="D497" i="2" s="1"/>
  <c r="G149" i="27"/>
  <c r="D114" i="2"/>
  <c r="D459" i="2"/>
  <c r="E469" i="2"/>
  <c r="O468" i="2"/>
  <c r="R69" i="2"/>
  <c r="E562" i="2"/>
  <c r="D562" i="2" s="1"/>
  <c r="F8" i="2"/>
  <c r="D57" i="2"/>
  <c r="D428" i="2"/>
  <c r="F488" i="2"/>
  <c r="D547" i="2"/>
  <c r="G148" i="2"/>
  <c r="U436" i="2"/>
  <c r="H70" i="2"/>
  <c r="G71" i="2"/>
  <c r="E69" i="2"/>
  <c r="I88" i="23"/>
  <c r="I87" i="23" s="1"/>
  <c r="I86" i="23" s="1"/>
  <c r="I85" i="23" s="1"/>
  <c r="H23" i="23"/>
  <c r="I23" i="23" s="1"/>
  <c r="M468" i="2"/>
  <c r="K154" i="2"/>
  <c r="U156" i="2"/>
  <c r="J42" i="27" s="1"/>
  <c r="I84" i="23"/>
  <c r="I73" i="23"/>
  <c r="H71" i="23"/>
  <c r="H70" i="23" s="1"/>
  <c r="I138" i="23"/>
  <c r="I137" i="23"/>
  <c r="I136" i="23"/>
  <c r="H19" i="23"/>
  <c r="I19" i="23" s="1"/>
  <c r="H21" i="23"/>
  <c r="T29" i="2"/>
  <c r="T15" i="2"/>
  <c r="O42" i="2"/>
  <c r="R42" i="2"/>
  <c r="U260" i="2"/>
  <c r="U153" i="2"/>
  <c r="U151" i="2"/>
  <c r="U149" i="2"/>
  <c r="G179" i="2"/>
  <c r="D563" i="2"/>
  <c r="T550" i="2"/>
  <c r="T55" i="2"/>
  <c r="I175" i="28"/>
  <c r="I174" i="28" s="1"/>
  <c r="I169" i="28" s="1"/>
  <c r="I168" i="28" s="1"/>
  <c r="I167" i="28" s="1"/>
  <c r="I166" i="28" s="1"/>
  <c r="I165" i="28" s="1"/>
  <c r="G149" i="24"/>
  <c r="G54" i="24"/>
  <c r="I82" i="23"/>
  <c r="I81" i="23" s="1"/>
  <c r="I80" i="23"/>
  <c r="I79" i="23" s="1"/>
  <c r="H40" i="23"/>
  <c r="G156" i="28"/>
  <c r="G155" i="28" s="1"/>
  <c r="G154" i="28" s="1"/>
  <c r="G153" i="28" s="1"/>
  <c r="K28" i="28"/>
  <c r="K21" i="28" s="1"/>
  <c r="I119" i="28"/>
  <c r="G120" i="28"/>
  <c r="G118" i="28" s="1"/>
  <c r="G119" i="28"/>
  <c r="G28" i="28"/>
  <c r="G21" i="28" s="1"/>
  <c r="G14" i="28" s="1"/>
  <c r="AA359" i="8"/>
  <c r="K477" i="16"/>
  <c r="K476" i="16" s="1"/>
  <c r="J482" i="16"/>
  <c r="G320" i="2"/>
  <c r="G489" i="2"/>
  <c r="J104" i="8"/>
  <c r="J102" i="8" s="1"/>
  <c r="AA7" i="8"/>
  <c r="T70" i="2"/>
  <c r="Z61" i="11"/>
  <c r="U498" i="2"/>
  <c r="H497" i="2"/>
  <c r="G93" i="2"/>
  <c r="G15" i="2"/>
  <c r="U122" i="2"/>
  <c r="I120" i="2"/>
  <c r="G120" i="2" s="1"/>
  <c r="G495" i="2"/>
  <c r="G536" i="2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G445" i="9" s="1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J407" i="11" s="1"/>
  <c r="AB423" i="11"/>
  <c r="I431" i="11"/>
  <c r="G432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AA126" i="16" s="1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AA40" i="17"/>
  <c r="Z40" i="17" s="1"/>
  <c r="Z85" i="16"/>
  <c r="AA62" i="16"/>
  <c r="Z172" i="16"/>
  <c r="G290" i="16"/>
  <c r="G286" i="16" s="1"/>
  <c r="I286" i="16"/>
  <c r="J498" i="16"/>
  <c r="J496" i="16" s="1"/>
  <c r="J495" i="16" s="1"/>
  <c r="K496" i="16"/>
  <c r="K495" i="16" s="1"/>
  <c r="AA8" i="17"/>
  <c r="O381" i="2"/>
  <c r="T413" i="2"/>
  <c r="T182" i="2"/>
  <c r="G94" i="24"/>
  <c r="G229" i="17"/>
  <c r="H286" i="17"/>
  <c r="H445" i="17"/>
  <c r="E42" i="2"/>
  <c r="J469" i="2"/>
  <c r="T469" i="2" s="1"/>
  <c r="T563" i="2"/>
  <c r="Q42" i="2"/>
  <c r="T67" i="2"/>
  <c r="T11" i="2"/>
  <c r="T148" i="2"/>
  <c r="U405" i="2"/>
  <c r="U397" i="2"/>
  <c r="U389" i="2"/>
  <c r="Z127" i="16"/>
  <c r="H442" i="9"/>
  <c r="AA61" i="16"/>
  <c r="K477" i="15"/>
  <c r="K476" i="15" s="1"/>
  <c r="Z444" i="11"/>
  <c r="C8" i="30"/>
  <c r="C6" i="30"/>
  <c r="F154" i="2"/>
  <c r="D154" i="2" s="1"/>
  <c r="D155" i="2"/>
  <c r="F508" i="2"/>
  <c r="E544" i="2"/>
  <c r="D545" i="2"/>
  <c r="Q544" i="2"/>
  <c r="U32" i="2"/>
  <c r="G66" i="27"/>
  <c r="AB103" i="9"/>
  <c r="Z103" i="9" s="1"/>
  <c r="F406" i="11"/>
  <c r="T188" i="8"/>
  <c r="H444" i="8"/>
  <c r="H441" i="8" s="1"/>
  <c r="G326" i="9"/>
  <c r="K326" i="9"/>
  <c r="AA217" i="13"/>
  <c r="Z217" i="13" s="1"/>
  <c r="J431" i="14"/>
  <c r="I102" i="11"/>
  <c r="G102" i="11" s="1"/>
  <c r="AA126" i="11"/>
  <c r="K325" i="11"/>
  <c r="I103" i="16"/>
  <c r="G432" i="16"/>
  <c r="K420" i="17"/>
  <c r="K408" i="17" s="1"/>
  <c r="T194" i="2"/>
  <c r="Q488" i="2"/>
  <c r="T489" i="2"/>
  <c r="T311" i="2"/>
  <c r="J418" i="2"/>
  <c r="T418" i="2" s="1"/>
  <c r="T459" i="2"/>
  <c r="U20" i="2"/>
  <c r="T504" i="2"/>
  <c r="J28" i="28"/>
  <c r="J21" i="28" s="1"/>
  <c r="C23" i="30"/>
  <c r="C39" i="30" s="1"/>
  <c r="O69" i="2"/>
  <c r="Z126" i="11"/>
  <c r="AA125" i="11"/>
  <c r="Z125" i="11" s="1"/>
  <c r="H209" i="28"/>
  <c r="I209" i="28" s="1"/>
  <c r="H207" i="28"/>
  <c r="I207" i="28" s="1"/>
  <c r="K120" i="28"/>
  <c r="K118" i="28" s="1"/>
  <c r="K119" i="28"/>
  <c r="U158" i="2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L61" i="17"/>
  <c r="G362" i="16"/>
  <c r="G129" i="28"/>
  <c r="I109" i="28"/>
  <c r="I108" i="28" s="1"/>
  <c r="I97" i="28" s="1"/>
  <c r="I96" i="28" s="1"/>
  <c r="I84" i="28" s="1"/>
  <c r="K324" i="11"/>
  <c r="G152" i="27"/>
  <c r="U118" i="2"/>
  <c r="K172" i="17"/>
  <c r="J482" i="9"/>
  <c r="K360" i="11"/>
  <c r="K359" i="11" s="1"/>
  <c r="K407" i="14"/>
  <c r="G105" i="24"/>
  <c r="G103" i="16"/>
  <c r="G444" i="8"/>
  <c r="D208" i="2"/>
  <c r="AA359" i="11"/>
  <c r="K476" i="8"/>
  <c r="K475" i="8" s="1"/>
  <c r="AA171" i="9"/>
  <c r="H442" i="13"/>
  <c r="J481" i="12"/>
  <c r="J482" i="13"/>
  <c r="J494" i="8"/>
  <c r="J493" i="8" s="1"/>
  <c r="J235" i="9"/>
  <c r="K361" i="9"/>
  <c r="K360" i="9" s="1"/>
  <c r="Z445" i="9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U370" i="2"/>
  <c r="I25" i="27"/>
  <c r="G25" i="27" s="1"/>
  <c r="U115" i="2"/>
  <c r="U238" i="2"/>
  <c r="T239" i="2"/>
  <c r="G70" i="24"/>
  <c r="K266" i="14"/>
  <c r="H360" i="11"/>
  <c r="J119" i="28"/>
  <c r="G326" i="16"/>
  <c r="G444" i="12"/>
  <c r="G441" i="12" s="1"/>
  <c r="K399" i="8"/>
  <c r="G29" i="2"/>
  <c r="AA218" i="17"/>
  <c r="AA325" i="16"/>
  <c r="H325" i="16"/>
  <c r="T286" i="16"/>
  <c r="AA477" i="9"/>
  <c r="H285" i="8"/>
  <c r="AA217" i="8"/>
  <c r="T218" i="8"/>
  <c r="K266" i="8"/>
  <c r="G479" i="2"/>
  <c r="H488" i="2"/>
  <c r="G67" i="24"/>
  <c r="G17" i="2"/>
  <c r="G501" i="2"/>
  <c r="G19" i="2"/>
  <c r="T324" i="2"/>
  <c r="G382" i="2"/>
  <c r="H545" i="2"/>
  <c r="H544" i="2" s="1"/>
  <c r="G550" i="2"/>
  <c r="G27" i="2"/>
  <c r="I418" i="2"/>
  <c r="W418" i="2" s="1"/>
  <c r="G493" i="2"/>
  <c r="I360" i="12"/>
  <c r="K266" i="11"/>
  <c r="T218" i="11"/>
  <c r="G409" i="2"/>
  <c r="G504" i="2"/>
  <c r="I8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266" i="12"/>
  <c r="AA217" i="12"/>
  <c r="AA493" i="14"/>
  <c r="Z493" i="14" s="1"/>
  <c r="AA432" i="13"/>
  <c r="T242" i="13"/>
  <c r="H325" i="17"/>
  <c r="T229" i="15"/>
  <c r="AA325" i="17"/>
  <c r="AA432" i="9"/>
  <c r="Z432" i="9" s="1"/>
  <c r="K494" i="8"/>
  <c r="K493" i="8" s="1"/>
  <c r="Z325" i="8"/>
  <c r="K325" i="13"/>
  <c r="K266" i="13"/>
  <c r="AA408" i="15"/>
  <c r="Z408" i="11"/>
  <c r="Z432" i="12"/>
  <c r="Z429" i="12"/>
  <c r="K419" i="12"/>
  <c r="K407" i="12" s="1"/>
  <c r="K406" i="12" s="1"/>
  <c r="Z436" i="13"/>
  <c r="Z409" i="13"/>
  <c r="Z218" i="14"/>
  <c r="Z146" i="14"/>
  <c r="AA60" i="14"/>
  <c r="J277" i="15"/>
  <c r="Z235" i="15"/>
  <c r="AA424" i="17"/>
  <c r="AA407" i="17" s="1"/>
  <c r="Z479" i="15"/>
  <c r="G428" i="2"/>
  <c r="G559" i="2"/>
  <c r="G324" i="2"/>
  <c r="G204" i="2"/>
  <c r="Z53" i="8"/>
  <c r="Z84" i="8"/>
  <c r="I102" i="8"/>
  <c r="AA493" i="8"/>
  <c r="Z493" i="8" s="1"/>
  <c r="AA126" i="8"/>
  <c r="G325" i="8"/>
  <c r="K267" i="9"/>
  <c r="T286" i="9"/>
  <c r="AA424" i="9"/>
  <c r="F171" i="11"/>
  <c r="F170" i="11" s="1"/>
  <c r="K202" i="11"/>
  <c r="AB217" i="1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K60" i="12" s="1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Z61" i="13" s="1"/>
  <c r="G84" i="13"/>
  <c r="G95" i="13"/>
  <c r="G116" i="13"/>
  <c r="E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Z125" i="14" s="1"/>
  <c r="G242" i="14"/>
  <c r="J289" i="14"/>
  <c r="T285" i="14"/>
  <c r="G325" i="14"/>
  <c r="H324" i="14"/>
  <c r="I360" i="14"/>
  <c r="I359" i="14" s="1"/>
  <c r="K399" i="14"/>
  <c r="D407" i="14"/>
  <c r="D406" i="14" s="1"/>
  <c r="F407" i="14"/>
  <c r="T407" i="14"/>
  <c r="T406" i="14" s="1"/>
  <c r="Z415" i="14"/>
  <c r="AA407" i="14"/>
  <c r="Z407" i="14" s="1"/>
  <c r="G415" i="14"/>
  <c r="F423" i="14"/>
  <c r="G431" i="14"/>
  <c r="F444" i="14"/>
  <c r="F441" i="14" s="1"/>
  <c r="O125" i="14"/>
  <c r="O39" i="14"/>
  <c r="Q125" i="14"/>
  <c r="P500" i="15"/>
  <c r="P507" i="15" s="1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G326" i="15"/>
  <c r="H325" i="15"/>
  <c r="G325" i="15" s="1"/>
  <c r="AB325" i="15"/>
  <c r="Z325" i="15" s="1"/>
  <c r="G452" i="15"/>
  <c r="H445" i="15"/>
  <c r="G445" i="15" s="1"/>
  <c r="E8" i="16"/>
  <c r="J357" i="16"/>
  <c r="K355" i="16"/>
  <c r="J355" i="16" s="1"/>
  <c r="D361" i="16"/>
  <c r="D360" i="16" s="1"/>
  <c r="J432" i="16"/>
  <c r="E432" i="16"/>
  <c r="H126" i="17"/>
  <c r="F218" i="17"/>
  <c r="H218" i="17"/>
  <c r="I361" i="17"/>
  <c r="G361" i="17" s="1"/>
  <c r="G360" i="17" s="1"/>
  <c r="U235" i="2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E61" i="17"/>
  <c r="G96" i="17"/>
  <c r="G127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T320" i="2"/>
  <c r="U261" i="2"/>
  <c r="U219" i="2"/>
  <c r="U144" i="2"/>
  <c r="U142" i="2"/>
  <c r="U111" i="2"/>
  <c r="D445" i="17"/>
  <c r="D442" i="17" s="1"/>
  <c r="F445" i="17"/>
  <c r="F442" i="17" s="1"/>
  <c r="I477" i="17"/>
  <c r="I476" i="17" s="1"/>
  <c r="Z479" i="17"/>
  <c r="G479" i="17"/>
  <c r="G477" i="17" s="1"/>
  <c r="U552" i="2"/>
  <c r="U250" i="2"/>
  <c r="U227" i="2"/>
  <c r="R468" i="2"/>
  <c r="U543" i="2"/>
  <c r="U254" i="2"/>
  <c r="U246" i="2"/>
  <c r="U231" i="2"/>
  <c r="U223" i="2"/>
  <c r="U215" i="2"/>
  <c r="U194" i="2"/>
  <c r="U16" i="2"/>
  <c r="G159" i="27"/>
  <c r="K544" i="2"/>
  <c r="J54" i="28"/>
  <c r="J109" i="28"/>
  <c r="J108" i="28" s="1"/>
  <c r="J97" i="28" s="1"/>
  <c r="J96" i="28" s="1"/>
  <c r="J84" i="28" s="1"/>
  <c r="G109" i="28"/>
  <c r="G108" i="28" s="1"/>
  <c r="G97" i="28" s="1"/>
  <c r="G96" i="28" s="1"/>
  <c r="G84" i="28" s="1"/>
  <c r="J482" i="17"/>
  <c r="K477" i="17"/>
  <c r="K476" i="17" s="1"/>
  <c r="K424" i="17"/>
  <c r="K407" i="17" s="1"/>
  <c r="J203" i="16"/>
  <c r="I360" i="17"/>
  <c r="K325" i="16"/>
  <c r="G360" i="14"/>
  <c r="G359" i="14" s="1"/>
  <c r="AA60" i="13"/>
  <c r="J267" i="9"/>
  <c r="K218" i="9"/>
  <c r="AA125" i="8"/>
  <c r="Z125" i="8" s="1"/>
  <c r="Z126" i="8"/>
  <c r="G102" i="8"/>
  <c r="K217" i="13"/>
  <c r="J266" i="13"/>
  <c r="AA170" i="12"/>
  <c r="J354" i="14"/>
  <c r="AA359" i="12"/>
  <c r="AA359" i="13"/>
  <c r="Z171" i="8"/>
  <c r="I359" i="12"/>
  <c r="G360" i="12"/>
  <c r="G359" i="12" s="1"/>
  <c r="I417" i="2"/>
  <c r="W417" i="2" s="1"/>
  <c r="G66" i="24"/>
  <c r="G65" i="24" s="1"/>
  <c r="Z7" i="14"/>
  <c r="K217" i="14"/>
  <c r="I170" i="11"/>
  <c r="I360" i="16"/>
  <c r="G361" i="16"/>
  <c r="G360" i="16" s="1"/>
  <c r="AA171" i="16"/>
  <c r="H442" i="15"/>
  <c r="AA61" i="15"/>
  <c r="F406" i="14"/>
  <c r="J399" i="14"/>
  <c r="K360" i="14"/>
  <c r="K359" i="14" s="1"/>
  <c r="J481" i="11"/>
  <c r="K476" i="11"/>
  <c r="K475" i="11" s="1"/>
  <c r="AB359" i="11"/>
  <c r="Z359" i="11" s="1"/>
  <c r="Z360" i="11"/>
  <c r="J202" i="11"/>
  <c r="K171" i="11"/>
  <c r="AA407" i="15"/>
  <c r="K217" i="12"/>
  <c r="J266" i="12"/>
  <c r="H359" i="13"/>
  <c r="K218" i="15"/>
  <c r="J267" i="15"/>
  <c r="J266" i="11"/>
  <c r="J266" i="8"/>
  <c r="K217" i="8"/>
  <c r="AA476" i="9"/>
  <c r="Z476" i="9" s="1"/>
  <c r="Z477" i="9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U170" i="8" l="1"/>
  <c r="U499" i="8" s="1"/>
  <c r="G459" i="9"/>
  <c r="Z126" i="14"/>
  <c r="H171" i="17"/>
  <c r="Z217" i="11"/>
  <c r="I60" i="11"/>
  <c r="AA126" i="9"/>
  <c r="T42" i="2"/>
  <c r="H8" i="2"/>
  <c r="G498" i="2"/>
  <c r="G23" i="2"/>
  <c r="G445" i="16"/>
  <c r="Z477" i="16"/>
  <c r="Z476" i="12"/>
  <c r="I497" i="2"/>
  <c r="W497" i="2" s="1"/>
  <c r="G9" i="2"/>
  <c r="H69" i="2"/>
  <c r="G164" i="2"/>
  <c r="E7" i="8"/>
  <c r="J26" i="8"/>
  <c r="D39" i="8"/>
  <c r="I39" i="8"/>
  <c r="L39" i="8"/>
  <c r="R39" i="8"/>
  <c r="F61" i="8"/>
  <c r="I61" i="8"/>
  <c r="I60" i="8" s="1"/>
  <c r="M60" i="8"/>
  <c r="N125" i="8"/>
  <c r="F125" i="8"/>
  <c r="L125" i="8"/>
  <c r="P125" i="8"/>
  <c r="Y170" i="8"/>
  <c r="M171" i="8"/>
  <c r="O171" i="8"/>
  <c r="D217" i="8"/>
  <c r="W217" i="8"/>
  <c r="J325" i="8"/>
  <c r="Z479" i="9"/>
  <c r="G479" i="9"/>
  <c r="G172" i="13"/>
  <c r="F172" i="9"/>
  <c r="F61" i="12"/>
  <c r="T324" i="12"/>
  <c r="K126" i="13"/>
  <c r="K125" i="13" s="1"/>
  <c r="AB476" i="14"/>
  <c r="AB475" i="14" s="1"/>
  <c r="Z475" i="14" s="1"/>
  <c r="AB62" i="16"/>
  <c r="Z62" i="16" s="1"/>
  <c r="G98" i="27"/>
  <c r="H124" i="27"/>
  <c r="R325" i="9"/>
  <c r="J491" i="9"/>
  <c r="K495" i="9"/>
  <c r="K494" i="9" s="1"/>
  <c r="Z495" i="9"/>
  <c r="G252" i="11"/>
  <c r="T39" i="13"/>
  <c r="L171" i="13"/>
  <c r="G253" i="16"/>
  <c r="H11" i="24"/>
  <c r="G64" i="24"/>
  <c r="I114" i="23"/>
  <c r="I113" i="23" s="1"/>
  <c r="G144" i="23"/>
  <c r="I145" i="23"/>
  <c r="G61" i="23"/>
  <c r="G41" i="23" s="1"/>
  <c r="G83" i="23"/>
  <c r="G41" i="24"/>
  <c r="G40" i="24" s="1"/>
  <c r="G36" i="24" s="1"/>
  <c r="G87" i="24"/>
  <c r="G104" i="24"/>
  <c r="G42" i="27"/>
  <c r="G477" i="9"/>
  <c r="AB218" i="9"/>
  <c r="G253" i="9"/>
  <c r="H286" i="9"/>
  <c r="L325" i="9"/>
  <c r="N325" i="9"/>
  <c r="T361" i="9"/>
  <c r="T360" i="9" s="1"/>
  <c r="K442" i="9"/>
  <c r="T476" i="9"/>
  <c r="D477" i="9"/>
  <c r="D476" i="9" s="1"/>
  <c r="I127" i="9"/>
  <c r="G487" i="9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J276" i="11"/>
  <c r="G279" i="11"/>
  <c r="H285" i="11"/>
  <c r="T324" i="11"/>
  <c r="AB324" i="11"/>
  <c r="E360" i="11"/>
  <c r="E359" i="11" s="1"/>
  <c r="H407" i="11"/>
  <c r="H406" i="11" s="1"/>
  <c r="T407" i="11"/>
  <c r="AB407" i="11"/>
  <c r="AB406" i="11" s="1"/>
  <c r="R406" i="11"/>
  <c r="T423" i="11"/>
  <c r="D441" i="11"/>
  <c r="D476" i="11"/>
  <c r="D475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Z279" i="12"/>
  <c r="E324" i="12"/>
  <c r="L324" i="12"/>
  <c r="N324" i="12"/>
  <c r="R324" i="12"/>
  <c r="K39" i="13"/>
  <c r="N39" i="13"/>
  <c r="AB39" i="13"/>
  <c r="Z62" i="13"/>
  <c r="H61" i="13"/>
  <c r="H60" i="13" s="1"/>
  <c r="Z84" i="13"/>
  <c r="H125" i="13"/>
  <c r="Z143" i="13"/>
  <c r="Z146" i="13"/>
  <c r="F171" i="13"/>
  <c r="F170" i="13" s="1"/>
  <c r="P499" i="12"/>
  <c r="P506" i="12" s="1"/>
  <c r="X217" i="13"/>
  <c r="Z420" i="13"/>
  <c r="J212" i="14"/>
  <c r="K62" i="15"/>
  <c r="R508" i="2"/>
  <c r="V114" i="2"/>
  <c r="N171" i="13"/>
  <c r="R171" i="13"/>
  <c r="D217" i="14"/>
  <c r="M217" i="14"/>
  <c r="K423" i="14"/>
  <c r="E444" i="14"/>
  <c r="E441" i="14" s="1"/>
  <c r="J451" i="14"/>
  <c r="J458" i="14"/>
  <c r="Z467" i="14"/>
  <c r="D476" i="14"/>
  <c r="D475" i="14" s="1"/>
  <c r="F476" i="14"/>
  <c r="F475" i="14" s="1"/>
  <c r="T476" i="14"/>
  <c r="T475" i="14" s="1"/>
  <c r="K8" i="15"/>
  <c r="F40" i="15"/>
  <c r="I40" i="15"/>
  <c r="G147" i="15"/>
  <c r="T325" i="15"/>
  <c r="G362" i="15"/>
  <c r="AA361" i="15"/>
  <c r="G385" i="15"/>
  <c r="G389" i="15"/>
  <c r="J389" i="15"/>
  <c r="D361" i="15"/>
  <c r="D360" i="15" s="1"/>
  <c r="G400" i="15"/>
  <c r="F442" i="15"/>
  <c r="Z487" i="15"/>
  <c r="G487" i="15"/>
  <c r="G85" i="16"/>
  <c r="T126" i="16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J27" i="17"/>
  <c r="H40" i="17"/>
  <c r="K40" i="17"/>
  <c r="M40" i="17"/>
  <c r="E40" i="17"/>
  <c r="Z54" i="17"/>
  <c r="G54" i="17"/>
  <c r="G40" i="17" s="1"/>
  <c r="D62" i="17"/>
  <c r="D61" i="17" s="1"/>
  <c r="F62" i="17"/>
  <c r="F61" i="17" s="1"/>
  <c r="I62" i="17"/>
  <c r="AB62" i="17"/>
  <c r="Z85" i="17"/>
  <c r="D218" i="17"/>
  <c r="M218" i="17"/>
  <c r="O218" i="17"/>
  <c r="V218" i="17"/>
  <c r="X218" i="17"/>
  <c r="Z235" i="17"/>
  <c r="G235" i="17"/>
  <c r="J253" i="17"/>
  <c r="F286" i="17"/>
  <c r="G290" i="17"/>
  <c r="G339" i="17"/>
  <c r="N408" i="17"/>
  <c r="N407" i="17" s="1"/>
  <c r="AA170" i="13"/>
  <c r="Z39" i="13"/>
  <c r="Z427" i="11"/>
  <c r="H39" i="12"/>
  <c r="K39" i="12"/>
  <c r="M39" i="12"/>
  <c r="M499" i="12" s="1"/>
  <c r="M506" i="12" s="1"/>
  <c r="O39" i="12"/>
  <c r="T39" i="12"/>
  <c r="AB39" i="12"/>
  <c r="D61" i="12"/>
  <c r="H61" i="12"/>
  <c r="H60" i="12" s="1"/>
  <c r="H126" i="12"/>
  <c r="H125" i="12" s="1"/>
  <c r="AA523" i="12"/>
  <c r="M217" i="12"/>
  <c r="O217" i="12"/>
  <c r="V217" i="12"/>
  <c r="V170" i="12" s="1"/>
  <c r="V499" i="12" s="1"/>
  <c r="X217" i="12"/>
  <c r="G242" i="12"/>
  <c r="J274" i="12"/>
  <c r="J276" i="12"/>
  <c r="G279" i="12"/>
  <c r="E285" i="12"/>
  <c r="J313" i="12"/>
  <c r="D324" i="12"/>
  <c r="F39" i="12"/>
  <c r="G325" i="12"/>
  <c r="K325" i="12"/>
  <c r="G338" i="12"/>
  <c r="J338" i="12"/>
  <c r="G354" i="12"/>
  <c r="K354" i="12"/>
  <c r="J354" i="12" s="1"/>
  <c r="E360" i="12"/>
  <c r="E359" i="12" s="1"/>
  <c r="G361" i="12"/>
  <c r="T360" i="12"/>
  <c r="T359" i="12" s="1"/>
  <c r="AB360" i="12"/>
  <c r="J372" i="12"/>
  <c r="J375" i="12"/>
  <c r="Z399" i="12"/>
  <c r="S406" i="12"/>
  <c r="H407" i="12"/>
  <c r="T407" i="12"/>
  <c r="AB407" i="12"/>
  <c r="AB406" i="12" s="1"/>
  <c r="J408" i="12"/>
  <c r="Z419" i="12"/>
  <c r="G48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K61" i="13"/>
  <c r="J62" i="13"/>
  <c r="D125" i="13"/>
  <c r="Z128" i="13"/>
  <c r="G128" i="13"/>
  <c r="Z158" i="13"/>
  <c r="G158" i="13"/>
  <c r="X170" i="13"/>
  <c r="X500" i="13" s="1"/>
  <c r="I171" i="13"/>
  <c r="I170" i="13" s="1"/>
  <c r="AB171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I360" i="13"/>
  <c r="T360" i="13"/>
  <c r="T359" i="13" s="1"/>
  <c r="T477" i="13"/>
  <c r="AB477" i="13"/>
  <c r="Z39" i="12"/>
  <c r="Z407" i="12"/>
  <c r="S499" i="12"/>
  <c r="S506" i="12" s="1"/>
  <c r="AA445" i="13"/>
  <c r="AA442" i="13" s="1"/>
  <c r="E477" i="13"/>
  <c r="E476" i="13" s="1"/>
  <c r="H476" i="13"/>
  <c r="Z479" i="13"/>
  <c r="G479" i="13"/>
  <c r="G477" i="13" s="1"/>
  <c r="Z482" i="13"/>
  <c r="T39" i="14"/>
  <c r="AB39" i="14"/>
  <c r="Z39" i="14" s="1"/>
  <c r="E39" i="14"/>
  <c r="D60" i="14"/>
  <c r="F60" i="14"/>
  <c r="T60" i="14"/>
  <c r="V170" i="14"/>
  <c r="V499" i="14" s="1"/>
  <c r="F217" i="14"/>
  <c r="T324" i="14"/>
  <c r="D8" i="15"/>
  <c r="F8" i="15"/>
  <c r="T8" i="15"/>
  <c r="AB8" i="15"/>
  <c r="Z8" i="15" s="1"/>
  <c r="D40" i="15"/>
  <c r="R40" i="15"/>
  <c r="E62" i="15"/>
  <c r="E61" i="15" s="1"/>
  <c r="H62" i="15"/>
  <c r="H61" i="15" s="1"/>
  <c r="J63" i="15"/>
  <c r="AB103" i="15"/>
  <c r="K103" i="15"/>
  <c r="K127" i="15"/>
  <c r="K126" i="15" s="1"/>
  <c r="M126" i="15"/>
  <c r="O126" i="15"/>
  <c r="Q126" i="15"/>
  <c r="S126" i="15"/>
  <c r="G129" i="15"/>
  <c r="X171" i="15"/>
  <c r="X500" i="15" s="1"/>
  <c r="G219" i="15"/>
  <c r="G243" i="15"/>
  <c r="J271" i="15"/>
  <c r="K326" i="15"/>
  <c r="E325" i="15"/>
  <c r="D408" i="15"/>
  <c r="H408" i="15"/>
  <c r="T408" i="15"/>
  <c r="AB408" i="15"/>
  <c r="Z408" i="15" s="1"/>
  <c r="Q407" i="15"/>
  <c r="E424" i="15"/>
  <c r="T442" i="15"/>
  <c r="F62" i="16"/>
  <c r="F61" i="16" s="1"/>
  <c r="I62" i="16"/>
  <c r="I61" i="16" s="1"/>
  <c r="T62" i="16"/>
  <c r="J63" i="16"/>
  <c r="J62" i="16" s="1"/>
  <c r="J96" i="16"/>
  <c r="N61" i="16"/>
  <c r="D126" i="16"/>
  <c r="H126" i="16"/>
  <c r="Z144" i="16"/>
  <c r="J147" i="16"/>
  <c r="G147" i="16"/>
  <c r="K267" i="16"/>
  <c r="K218" i="16" s="1"/>
  <c r="E324" i="14"/>
  <c r="E170" i="14" s="1"/>
  <c r="AB171" i="15"/>
  <c r="Z494" i="13"/>
  <c r="V209" i="2"/>
  <c r="H208" i="2"/>
  <c r="V264" i="2"/>
  <c r="H263" i="2"/>
  <c r="G242" i="11"/>
  <c r="AB360" i="13"/>
  <c r="N408" i="13"/>
  <c r="N407" i="13" s="1"/>
  <c r="G409" i="13"/>
  <c r="G408" i="13" s="1"/>
  <c r="P407" i="13"/>
  <c r="P500" i="13" s="1"/>
  <c r="P507" i="13" s="1"/>
  <c r="AB424" i="13"/>
  <c r="O407" i="13"/>
  <c r="Z430" i="13"/>
  <c r="D432" i="13"/>
  <c r="D407" i="13" s="1"/>
  <c r="H424" i="13"/>
  <c r="I432" i="13"/>
  <c r="AB432" i="13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O407" i="15"/>
  <c r="S407" i="15"/>
  <c r="V470" i="2"/>
  <c r="U470" i="2" s="1"/>
  <c r="H469" i="2"/>
  <c r="G469" i="2" s="1"/>
  <c r="Z171" i="15"/>
  <c r="Z432" i="13"/>
  <c r="V164" i="2"/>
  <c r="H155" i="2"/>
  <c r="V409" i="2"/>
  <c r="H381" i="2"/>
  <c r="W413" i="2"/>
  <c r="I381" i="2"/>
  <c r="W264" i="2"/>
  <c r="I263" i="2"/>
  <c r="M61" i="15"/>
  <c r="E126" i="15"/>
  <c r="F127" i="15"/>
  <c r="F126" i="15" s="1"/>
  <c r="J147" i="15"/>
  <c r="E172" i="15"/>
  <c r="H172" i="15"/>
  <c r="W171" i="15"/>
  <c r="W500" i="15" s="1"/>
  <c r="I218" i="15"/>
  <c r="I171" i="15" s="1"/>
  <c r="T219" i="15"/>
  <c r="G235" i="15"/>
  <c r="H424" i="15"/>
  <c r="K424" i="15"/>
  <c r="K407" i="15" s="1"/>
  <c r="G425" i="15"/>
  <c r="G424" i="15" s="1"/>
  <c r="AA445" i="15"/>
  <c r="W171" i="16"/>
  <c r="W501" i="16" s="1"/>
  <c r="D218" i="16"/>
  <c r="F218" i="16"/>
  <c r="I218" i="16"/>
  <c r="L218" i="16"/>
  <c r="N218" i="16"/>
  <c r="AB218" i="16"/>
  <c r="Z218" i="16" s="1"/>
  <c r="G243" i="16"/>
  <c r="H286" i="16"/>
  <c r="D325" i="16"/>
  <c r="F325" i="16"/>
  <c r="I325" i="16"/>
  <c r="G325" i="16" s="1"/>
  <c r="V155" i="2"/>
  <c r="W55" i="2"/>
  <c r="G209" i="2"/>
  <c r="G311" i="2"/>
  <c r="Z15" i="17"/>
  <c r="K69" i="2"/>
  <c r="Z16" i="9"/>
  <c r="Z486" i="12"/>
  <c r="J486" i="12"/>
  <c r="J105" i="16"/>
  <c r="J103" i="16" s="1"/>
  <c r="I172" i="17"/>
  <c r="AA477" i="17"/>
  <c r="AA476" i="17" s="1"/>
  <c r="J487" i="17"/>
  <c r="J491" i="17"/>
  <c r="J452" i="15"/>
  <c r="J498" i="17"/>
  <c r="J494" i="17" s="1"/>
  <c r="G18" i="9"/>
  <c r="K424" i="9"/>
  <c r="Z491" i="9"/>
  <c r="G491" i="9"/>
  <c r="M406" i="14"/>
  <c r="Z420" i="15"/>
  <c r="P468" i="2"/>
  <c r="J69" i="2"/>
  <c r="K263" i="2"/>
  <c r="J263" i="2"/>
  <c r="H468" i="2"/>
  <c r="V469" i="2"/>
  <c r="T483" i="2"/>
  <c r="T341" i="2"/>
  <c r="Z476" i="14"/>
  <c r="W381" i="2"/>
  <c r="E475" i="8"/>
  <c r="H476" i="8"/>
  <c r="J486" i="8"/>
  <c r="Z494" i="8"/>
  <c r="Z497" i="8"/>
  <c r="K7" i="9"/>
  <c r="Z8" i="9"/>
  <c r="Z14" i="9"/>
  <c r="Z22" i="9"/>
  <c r="G10" i="9"/>
  <c r="H39" i="9"/>
  <c r="L39" i="9"/>
  <c r="N39" i="9"/>
  <c r="H61" i="9"/>
  <c r="T61" i="9"/>
  <c r="M61" i="9"/>
  <c r="Z101" i="9"/>
  <c r="K103" i="9"/>
  <c r="J117" i="9"/>
  <c r="H127" i="9"/>
  <c r="H126" i="9" s="1"/>
  <c r="N126" i="9"/>
  <c r="R126" i="9"/>
  <c r="AB126" i="9"/>
  <c r="E170" i="12"/>
  <c r="M499" i="14"/>
  <c r="M506" i="14" s="1"/>
  <c r="S406" i="14"/>
  <c r="H186" i="27"/>
  <c r="K61" i="9"/>
  <c r="Z368" i="12"/>
  <c r="Z218" i="13"/>
  <c r="G79" i="27"/>
  <c r="U382" i="2"/>
  <c r="V563" i="2"/>
  <c r="J562" i="2"/>
  <c r="K208" i="2"/>
  <c r="V29" i="2"/>
  <c r="V497" i="2"/>
  <c r="U497" i="2" s="1"/>
  <c r="W555" i="2"/>
  <c r="V559" i="2"/>
  <c r="U428" i="2"/>
  <c r="W208" i="2"/>
  <c r="W209" i="2"/>
  <c r="V479" i="2"/>
  <c r="U479" i="2" s="1"/>
  <c r="W542" i="2"/>
  <c r="U542" i="2" s="1"/>
  <c r="G527" i="2"/>
  <c r="V527" i="2"/>
  <c r="U527" i="2" s="1"/>
  <c r="H418" i="2"/>
  <c r="W563" i="2"/>
  <c r="I136" i="2"/>
  <c r="W148" i="2"/>
  <c r="V555" i="2"/>
  <c r="U555" i="2" s="1"/>
  <c r="V120" i="2"/>
  <c r="V136" i="2"/>
  <c r="V148" i="2"/>
  <c r="U148" i="2" s="1"/>
  <c r="W488" i="2"/>
  <c r="V519" i="2"/>
  <c r="H511" i="2"/>
  <c r="V511" i="2" s="1"/>
  <c r="U483" i="2"/>
  <c r="M381" i="2"/>
  <c r="T381" i="2" s="1"/>
  <c r="V413" i="2"/>
  <c r="V182" i="2"/>
  <c r="J508" i="2"/>
  <c r="V536" i="2"/>
  <c r="V67" i="2"/>
  <c r="W27" i="2"/>
  <c r="V11" i="2"/>
  <c r="W17" i="2"/>
  <c r="W155" i="2"/>
  <c r="W70" i="2"/>
  <c r="V109" i="2"/>
  <c r="W112" i="2"/>
  <c r="W120" i="2"/>
  <c r="R263" i="2"/>
  <c r="V488" i="2"/>
  <c r="V239" i="2"/>
  <c r="U239" i="2" s="1"/>
  <c r="J208" i="2"/>
  <c r="V341" i="2"/>
  <c r="W536" i="2"/>
  <c r="W67" i="2"/>
  <c r="V27" i="2"/>
  <c r="W11" i="2"/>
  <c r="V17" i="2"/>
  <c r="V70" i="2"/>
  <c r="W109" i="2"/>
  <c r="V112" i="2"/>
  <c r="Q263" i="2"/>
  <c r="V504" i="2"/>
  <c r="K468" i="2"/>
  <c r="V311" i="2"/>
  <c r="T562" i="2"/>
  <c r="J545" i="2"/>
  <c r="V550" i="2"/>
  <c r="O544" i="2"/>
  <c r="J417" i="2"/>
  <c r="G8" i="2"/>
  <c r="V320" i="2"/>
  <c r="U320" i="2" s="1"/>
  <c r="W136" i="2"/>
  <c r="G78" i="27"/>
  <c r="J468" i="2"/>
  <c r="I83" i="23"/>
  <c r="U139" i="2"/>
  <c r="D263" i="2"/>
  <c r="U333" i="2"/>
  <c r="I24" i="27"/>
  <c r="G413" i="2"/>
  <c r="P8" i="2"/>
  <c r="W8" i="2" s="1"/>
  <c r="U57" i="2"/>
  <c r="J157" i="27"/>
  <c r="G34" i="27"/>
  <c r="U15" i="2"/>
  <c r="U458" i="2"/>
  <c r="E360" i="13"/>
  <c r="E359" i="13" s="1"/>
  <c r="K325" i="14"/>
  <c r="K324" i="14" s="1"/>
  <c r="G344" i="14"/>
  <c r="J344" i="14"/>
  <c r="G350" i="14"/>
  <c r="J350" i="14"/>
  <c r="G354" i="14"/>
  <c r="D360" i="14"/>
  <c r="D359" i="14" s="1"/>
  <c r="T360" i="14"/>
  <c r="T359" i="14" s="1"/>
  <c r="AB360" i="14"/>
  <c r="AB359" i="14" s="1"/>
  <c r="Z359" i="14" s="1"/>
  <c r="J361" i="14"/>
  <c r="E407" i="14"/>
  <c r="E406" i="14" s="1"/>
  <c r="H407" i="14"/>
  <c r="H406" i="14" s="1"/>
  <c r="G408" i="14"/>
  <c r="G407" i="14" s="1"/>
  <c r="J415" i="14"/>
  <c r="Z490" i="14"/>
  <c r="G490" i="14"/>
  <c r="I8" i="15"/>
  <c r="Z27" i="15"/>
  <c r="I58" i="27"/>
  <c r="K406" i="14"/>
  <c r="G62" i="8"/>
  <c r="J268" i="9"/>
  <c r="D7" i="11"/>
  <c r="D499" i="11" s="1"/>
  <c r="D502" i="11" s="1"/>
  <c r="Z159" i="15"/>
  <c r="I48" i="27"/>
  <c r="H170" i="14"/>
  <c r="AA406" i="14"/>
  <c r="G252" i="12"/>
  <c r="Z427" i="12"/>
  <c r="Z98" i="14"/>
  <c r="S499" i="14"/>
  <c r="S506" i="14" s="1"/>
  <c r="Z326" i="15"/>
  <c r="AB361" i="15"/>
  <c r="AB360" i="15" s="1"/>
  <c r="Z425" i="16"/>
  <c r="J8" i="17"/>
  <c r="AA407" i="16"/>
  <c r="AA501" i="16" s="1"/>
  <c r="AA508" i="16" s="1"/>
  <c r="F7" i="11"/>
  <c r="E60" i="13"/>
  <c r="Z498" i="13"/>
  <c r="D171" i="16"/>
  <c r="Z23" i="17"/>
  <c r="Z27" i="17"/>
  <c r="I21" i="23"/>
  <c r="H18" i="23"/>
  <c r="H15" i="23" s="1"/>
  <c r="G418" i="2"/>
  <c r="U469" i="2"/>
  <c r="T218" i="15"/>
  <c r="Q468" i="2"/>
  <c r="T468" i="2" s="1"/>
  <c r="T488" i="2"/>
  <c r="AA170" i="11"/>
  <c r="Z171" i="11"/>
  <c r="H508" i="2"/>
  <c r="J400" i="17"/>
  <c r="J399" i="12"/>
  <c r="K360" i="12"/>
  <c r="K359" i="12" s="1"/>
  <c r="H441" i="14"/>
  <c r="G444" i="14"/>
  <c r="G441" i="14" s="1"/>
  <c r="J189" i="15"/>
  <c r="G445" i="17"/>
  <c r="H442" i="17"/>
  <c r="G568" i="2"/>
  <c r="T217" i="11"/>
  <c r="G488" i="2"/>
  <c r="Z217" i="8"/>
  <c r="T208" i="2"/>
  <c r="I62" i="9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G128" i="11"/>
  <c r="J158" i="11"/>
  <c r="J125" i="11" s="1"/>
  <c r="J451" i="11"/>
  <c r="G490" i="12"/>
  <c r="N39" i="14"/>
  <c r="G128" i="14"/>
  <c r="T189" i="15"/>
  <c r="G189" i="15"/>
  <c r="G172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I30" i="27"/>
  <c r="G120" i="24"/>
  <c r="F418" i="2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Z173" i="15"/>
  <c r="J208" i="15"/>
  <c r="J214" i="15"/>
  <c r="D218" i="15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G136" i="2"/>
  <c r="U9" i="2"/>
  <c r="F381" i="2"/>
  <c r="F207" i="2" s="1"/>
  <c r="E511" i="2"/>
  <c r="F544" i="2"/>
  <c r="D544" i="2" s="1"/>
  <c r="D479" i="2"/>
  <c r="D493" i="2"/>
  <c r="D488" i="2" s="1"/>
  <c r="D501" i="2"/>
  <c r="D559" i="2"/>
  <c r="G26" i="27"/>
  <c r="U114" i="2"/>
  <c r="Z234" i="8"/>
  <c r="G234" i="8"/>
  <c r="J252" i="8"/>
  <c r="G266" i="8"/>
  <c r="J273" i="8"/>
  <c r="G275" i="8"/>
  <c r="G279" i="8"/>
  <c r="E324" i="8"/>
  <c r="E170" i="8" s="1"/>
  <c r="L324" i="8"/>
  <c r="AA324" i="8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T109" i="2"/>
  <c r="O263" i="2"/>
  <c r="O207" i="2" s="1"/>
  <c r="R207" i="2"/>
  <c r="R570" i="2" s="1"/>
  <c r="G40" i="9"/>
  <c r="Z429" i="11"/>
  <c r="Z158" i="14"/>
  <c r="G158" i="14"/>
  <c r="G188" i="14"/>
  <c r="J388" i="14"/>
  <c r="I407" i="14"/>
  <c r="Z54" i="15"/>
  <c r="J277" i="16"/>
  <c r="J54" i="17"/>
  <c r="J40" i="17" s="1"/>
  <c r="U541" i="2"/>
  <c r="U530" i="2"/>
  <c r="T19" i="2"/>
  <c r="M263" i="2"/>
  <c r="M207" i="2" s="1"/>
  <c r="T264" i="2"/>
  <c r="T263" i="2" s="1"/>
  <c r="U113" i="2"/>
  <c r="U193" i="2"/>
  <c r="J40" i="9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H407" i="17" s="1"/>
  <c r="Z439" i="17"/>
  <c r="K445" i="17"/>
  <c r="K442" i="17" s="1"/>
  <c r="Z452" i="17"/>
  <c r="H476" i="17"/>
  <c r="Z491" i="17"/>
  <c r="K495" i="17"/>
  <c r="K494" i="17" s="1"/>
  <c r="Z495" i="17"/>
  <c r="Z494" i="17" s="1"/>
  <c r="U318" i="2"/>
  <c r="U316" i="2"/>
  <c r="U314" i="2"/>
  <c r="U312" i="2"/>
  <c r="U309" i="2"/>
  <c r="U307" i="2"/>
  <c r="U305" i="2"/>
  <c r="T17" i="2"/>
  <c r="T188" i="12"/>
  <c r="T171" i="12" s="1"/>
  <c r="G188" i="12"/>
  <c r="G171" i="12" s="1"/>
  <c r="Z16" i="13"/>
  <c r="Z27" i="16"/>
  <c r="G487" i="16"/>
  <c r="G492" i="16"/>
  <c r="F8" i="17"/>
  <c r="Z41" i="17"/>
  <c r="I135" i="28"/>
  <c r="I134" i="28" s="1"/>
  <c r="I133" i="28" s="1"/>
  <c r="I132" i="28" s="1"/>
  <c r="I131" i="28" s="1"/>
  <c r="I130" i="28" s="1"/>
  <c r="I129" i="28" s="1"/>
  <c r="U537" i="2"/>
  <c r="U554" i="2"/>
  <c r="U534" i="2"/>
  <c r="U242" i="2"/>
  <c r="U240" i="2"/>
  <c r="U213" i="2"/>
  <c r="U211" i="2"/>
  <c r="U206" i="2"/>
  <c r="U203" i="2"/>
  <c r="U201" i="2"/>
  <c r="U199" i="2"/>
  <c r="U61" i="2"/>
  <c r="U59" i="2"/>
  <c r="U54" i="2"/>
  <c r="U52" i="2"/>
  <c r="U50" i="2"/>
  <c r="U48" i="2"/>
  <c r="U46" i="2"/>
  <c r="U44" i="2"/>
  <c r="U40" i="2"/>
  <c r="U38" i="2"/>
  <c r="U36" i="2"/>
  <c r="U33" i="2"/>
  <c r="U24" i="2"/>
  <c r="U12" i="2"/>
  <c r="U427" i="2"/>
  <c r="U423" i="2"/>
  <c r="U421" i="2"/>
  <c r="U284" i="2"/>
  <c r="U282" i="2"/>
  <c r="T559" i="2"/>
  <c r="T209" i="2"/>
  <c r="G74" i="23"/>
  <c r="O508" i="2"/>
  <c r="K508" i="2"/>
  <c r="K38" i="28"/>
  <c r="K109" i="28"/>
  <c r="K108" i="28" s="1"/>
  <c r="K97" i="28" s="1"/>
  <c r="K96" i="28" s="1"/>
  <c r="K84" i="28" s="1"/>
  <c r="I156" i="28"/>
  <c r="I155" i="28" s="1"/>
  <c r="I154" i="28" s="1"/>
  <c r="I153" i="28" s="1"/>
  <c r="P69" i="2"/>
  <c r="G38" i="28"/>
  <c r="H166" i="28"/>
  <c r="H165" i="28" s="1"/>
  <c r="G39" i="27"/>
  <c r="P207" i="2"/>
  <c r="G146" i="8"/>
  <c r="G478" i="8"/>
  <c r="G476" i="8" s="1"/>
  <c r="G53" i="9"/>
  <c r="G86" i="24"/>
  <c r="G555" i="2"/>
  <c r="Z117" i="9"/>
  <c r="G117" i="9"/>
  <c r="Z129" i="9"/>
  <c r="G129" i="9"/>
  <c r="Z203" i="9"/>
  <c r="J212" i="9"/>
  <c r="J214" i="9"/>
  <c r="Z219" i="9"/>
  <c r="G219" i="9"/>
  <c r="J459" i="9"/>
  <c r="J40" i="11"/>
  <c r="Z53" i="11"/>
  <c r="G53" i="11"/>
  <c r="J62" i="11"/>
  <c r="G468" i="13"/>
  <c r="G442" i="13" s="1"/>
  <c r="G394" i="14"/>
  <c r="I8" i="16"/>
  <c r="K355" i="17"/>
  <c r="J355" i="17" s="1"/>
  <c r="M69" i="2"/>
  <c r="G235" i="9"/>
  <c r="G243" i="9"/>
  <c r="J277" i="9"/>
  <c r="G286" i="9"/>
  <c r="Z494" i="9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G171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Z420" i="17"/>
  <c r="J425" i="17"/>
  <c r="J424" i="17" s="1"/>
  <c r="G468" i="17"/>
  <c r="G442" i="17" s="1"/>
  <c r="G87" i="27"/>
  <c r="G91" i="27"/>
  <c r="H129" i="28"/>
  <c r="H117" i="28" s="1"/>
  <c r="H13" i="28" s="1"/>
  <c r="V69" i="2"/>
  <c r="U136" i="2"/>
  <c r="T136" i="2"/>
  <c r="V208" i="2"/>
  <c r="J372" i="8"/>
  <c r="Z399" i="8"/>
  <c r="Z172" i="9"/>
  <c r="J270" i="9"/>
  <c r="J271" i="9"/>
  <c r="J272" i="9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U43" i="2"/>
  <c r="I42" i="2"/>
  <c r="W42" i="2" s="1"/>
  <c r="J24" i="27"/>
  <c r="U164" i="2"/>
  <c r="I154" i="2"/>
  <c r="J53" i="8"/>
  <c r="J39" i="8" s="1"/>
  <c r="G61" i="8"/>
  <c r="Z158" i="8"/>
  <c r="Z159" i="9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AB361" i="17"/>
  <c r="AB360" i="17" s="1"/>
  <c r="G166" i="28"/>
  <c r="G165" i="28" s="1"/>
  <c r="E361" i="9"/>
  <c r="E360" i="9" s="1"/>
  <c r="E324" i="11"/>
  <c r="E170" i="11" s="1"/>
  <c r="E432" i="13"/>
  <c r="E407" i="13" s="1"/>
  <c r="E361" i="17"/>
  <c r="E360" i="17" s="1"/>
  <c r="E433" i="9"/>
  <c r="E432" i="9" s="1"/>
  <c r="E407" i="9" s="1"/>
  <c r="H206" i="28"/>
  <c r="P154" i="2"/>
  <c r="T154" i="2" s="1"/>
  <c r="U112" i="2"/>
  <c r="I78" i="23"/>
  <c r="I77" i="23" s="1"/>
  <c r="I76" i="23" s="1"/>
  <c r="I75" i="23" s="1"/>
  <c r="U311" i="2"/>
  <c r="W263" i="2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J39" i="9" s="1"/>
  <c r="Z59" i="9"/>
  <c r="J468" i="9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G146" i="12"/>
  <c r="AA407" i="13"/>
  <c r="F69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F125" i="12" s="1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I499" i="14" s="1"/>
  <c r="I502" i="14" s="1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2" i="2"/>
  <c r="D42" i="2" s="1"/>
  <c r="D419" i="2"/>
  <c r="F469" i="2"/>
  <c r="I54" i="28"/>
  <c r="J120" i="28"/>
  <c r="J118" i="28" s="1"/>
  <c r="K129" i="28"/>
  <c r="G126" i="17"/>
  <c r="K171" i="16"/>
  <c r="L501" i="16"/>
  <c r="L508" i="16" s="1"/>
  <c r="I407" i="15"/>
  <c r="Z218" i="9"/>
  <c r="J172" i="8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I218" i="9"/>
  <c r="J479" i="9"/>
  <c r="J477" i="9" s="1"/>
  <c r="U208" i="2"/>
  <c r="E468" i="2"/>
  <c r="U109" i="2"/>
  <c r="U71" i="2"/>
  <c r="U29" i="2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Z425" i="9"/>
  <c r="J425" i="9"/>
  <c r="J424" i="9" s="1"/>
  <c r="G433" i="9"/>
  <c r="G432" i="9" s="1"/>
  <c r="Z436" i="9"/>
  <c r="I408" i="9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69" i="12"/>
  <c r="J270" i="12"/>
  <c r="J273" i="12"/>
  <c r="F171" i="12"/>
  <c r="Z350" i="12"/>
  <c r="G388" i="12"/>
  <c r="E406" i="12"/>
  <c r="H406" i="12"/>
  <c r="F60" i="13"/>
  <c r="F500" i="13" s="1"/>
  <c r="O125" i="13"/>
  <c r="Z468" i="13"/>
  <c r="J95" i="14"/>
  <c r="Z116" i="14"/>
  <c r="Z171" i="14"/>
  <c r="J203" i="14"/>
  <c r="J270" i="14"/>
  <c r="J271" i="14"/>
  <c r="Z275" i="14"/>
  <c r="J423" i="14"/>
  <c r="M500" i="15"/>
  <c r="M507" i="15" s="1"/>
  <c r="Q500" i="15"/>
  <c r="Q507" i="15" s="1"/>
  <c r="J96" i="15"/>
  <c r="Z129" i="15"/>
  <c r="S499" i="11"/>
  <c r="S506" i="11" s="1"/>
  <c r="Z8" i="11"/>
  <c r="J26" i="11"/>
  <c r="G39" i="11"/>
  <c r="J53" i="11"/>
  <c r="J39" i="11" s="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D501" i="16" s="1"/>
  <c r="D504" i="16" s="1"/>
  <c r="J267" i="16"/>
  <c r="G280" i="16"/>
  <c r="J351" i="16"/>
  <c r="J325" i="16" s="1"/>
  <c r="Z369" i="16"/>
  <c r="G395" i="16"/>
  <c r="G400" i="16"/>
  <c r="Z400" i="16"/>
  <c r="Z19" i="17"/>
  <c r="Z59" i="17"/>
  <c r="J129" i="17"/>
  <c r="J127" i="17" s="1"/>
  <c r="J126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L500" i="15" s="1"/>
  <c r="L507" i="15" s="1"/>
  <c r="Z425" i="15"/>
  <c r="Z428" i="15"/>
  <c r="Z430" i="15"/>
  <c r="Z439" i="15"/>
  <c r="J468" i="15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24" i="16" s="1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68" i="2"/>
  <c r="U557" i="2"/>
  <c r="T155" i="2"/>
  <c r="I46" i="28"/>
  <c r="K46" i="28"/>
  <c r="J46" i="28"/>
  <c r="K54" i="28"/>
  <c r="K156" i="28"/>
  <c r="K155" i="28" s="1"/>
  <c r="K154" i="28" s="1"/>
  <c r="K153" i="28" s="1"/>
  <c r="K117" i="28" s="1"/>
  <c r="K13" i="28" s="1"/>
  <c r="G54" i="28"/>
  <c r="U119" i="2"/>
  <c r="G212" i="28"/>
  <c r="G211" i="28" s="1"/>
  <c r="G204" i="28" s="1"/>
  <c r="G203" i="28" s="1"/>
  <c r="J212" i="28"/>
  <c r="J211" i="28" s="1"/>
  <c r="K212" i="28"/>
  <c r="K211" i="28" s="1"/>
  <c r="G373" i="17"/>
  <c r="G376" i="17"/>
  <c r="G385" i="17"/>
  <c r="G416" i="17"/>
  <c r="G408" i="17" s="1"/>
  <c r="D519" i="2"/>
  <c r="K184" i="28"/>
  <c r="Z407" i="8"/>
  <c r="Z407" i="17"/>
  <c r="AA502" i="17"/>
  <c r="AA509" i="17" s="1"/>
  <c r="G148" i="24"/>
  <c r="H501" i="16"/>
  <c r="H504" i="16" s="1"/>
  <c r="J217" i="12"/>
  <c r="J172" i="16"/>
  <c r="G117" i="28"/>
  <c r="G13" i="28" s="1"/>
  <c r="J267" i="17"/>
  <c r="J218" i="17" s="1"/>
  <c r="K218" i="17"/>
  <c r="AA476" i="13"/>
  <c r="Z477" i="13"/>
  <c r="Z407" i="11"/>
  <c r="AA406" i="11"/>
  <c r="Z406" i="11" s="1"/>
  <c r="U547" i="2"/>
  <c r="I545" i="2"/>
  <c r="W545" i="2" s="1"/>
  <c r="G547" i="2"/>
  <c r="U11" i="2"/>
  <c r="G11" i="2"/>
  <c r="U459" i="2"/>
  <c r="G459" i="2"/>
  <c r="U341" i="2"/>
  <c r="U17" i="2"/>
  <c r="G419" i="2"/>
  <c r="U419" i="2"/>
  <c r="U563" i="2"/>
  <c r="H562" i="2"/>
  <c r="V562" i="2" s="1"/>
  <c r="G563" i="2"/>
  <c r="I508" i="2"/>
  <c r="W508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53" i="24"/>
  <c r="G48" i="24" s="1"/>
  <c r="G511" i="2"/>
  <c r="M570" i="2"/>
  <c r="G497" i="2"/>
  <c r="Z126" i="16"/>
  <c r="U93" i="2"/>
  <c r="I71" i="23"/>
  <c r="G45" i="27"/>
  <c r="K423" i="11"/>
  <c r="E207" i="2"/>
  <c r="D8" i="2"/>
  <c r="Z62" i="17"/>
  <c r="K406" i="11"/>
  <c r="Z360" i="14"/>
  <c r="J420" i="17"/>
  <c r="G103" i="17"/>
  <c r="I61" i="17"/>
  <c r="AB61" i="16"/>
  <c r="Z61" i="16" s="1"/>
  <c r="Z103" i="16"/>
  <c r="J400" i="16"/>
  <c r="K361" i="16"/>
  <c r="K360" i="16" s="1"/>
  <c r="G341" i="2"/>
  <c r="U67" i="2"/>
  <c r="G67" i="2"/>
  <c r="U568" i="2"/>
  <c r="U559" i="2"/>
  <c r="U504" i="2"/>
  <c r="U182" i="2"/>
  <c r="G182" i="2"/>
  <c r="U209" i="2"/>
  <c r="U281" i="2"/>
  <c r="G281" i="2"/>
  <c r="U120" i="2"/>
  <c r="U275" i="2"/>
  <c r="G275" i="2"/>
  <c r="G264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J407" i="8" s="1"/>
  <c r="Z424" i="8"/>
  <c r="AA423" i="8"/>
  <c r="AA406" i="8" s="1"/>
  <c r="E406" i="8"/>
  <c r="G467" i="8"/>
  <c r="G441" i="8" s="1"/>
  <c r="Z126" i="9"/>
  <c r="D69" i="2"/>
  <c r="Z60" i="11"/>
  <c r="I468" i="2"/>
  <c r="U324" i="2"/>
  <c r="U501" i="2"/>
  <c r="U493" i="2"/>
  <c r="U27" i="2"/>
  <c r="U19" i="2"/>
  <c r="U495" i="2"/>
  <c r="U413" i="2"/>
  <c r="U536" i="2"/>
  <c r="L499" i="8"/>
  <c r="L506" i="8" s="1"/>
  <c r="P499" i="8"/>
  <c r="P506" i="8" s="1"/>
  <c r="G53" i="8"/>
  <c r="G39" i="8" s="1"/>
  <c r="E61" i="8"/>
  <c r="E60" i="8" s="1"/>
  <c r="H61" i="8"/>
  <c r="H60" i="8" s="1"/>
  <c r="J84" i="8"/>
  <c r="J62" i="8"/>
  <c r="M499" i="8"/>
  <c r="M506" i="8" s="1"/>
  <c r="T60" i="8"/>
  <c r="Z100" i="8"/>
  <c r="AA39" i="8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N499" i="8" s="1"/>
  <c r="N506" i="8" s="1"/>
  <c r="Z419" i="8"/>
  <c r="AB423" i="8"/>
  <c r="AB406" i="8" s="1"/>
  <c r="Z427" i="8"/>
  <c r="Z423" i="8" s="1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G127" i="9"/>
  <c r="J228" i="11"/>
  <c r="Z324" i="11"/>
  <c r="N406" i="11"/>
  <c r="E60" i="12"/>
  <c r="S500" i="9"/>
  <c r="S507" i="9" s="1"/>
  <c r="L61" i="9"/>
  <c r="O500" i="9"/>
  <c r="O507" i="9" s="1"/>
  <c r="R61" i="9"/>
  <c r="H171" i="9"/>
  <c r="J218" i="9"/>
  <c r="D218" i="9"/>
  <c r="D127" i="9"/>
  <c r="D126" i="9" s="1"/>
  <c r="D7" i="9"/>
  <c r="E325" i="9"/>
  <c r="E171" i="9" s="1"/>
  <c r="E218" i="9"/>
  <c r="E61" i="9"/>
  <c r="E39" i="9"/>
  <c r="E7" i="9"/>
  <c r="F361" i="9"/>
  <c r="F360" i="9" s="1"/>
  <c r="F286" i="9"/>
  <c r="F218" i="9"/>
  <c r="AA408" i="9"/>
  <c r="AA407" i="9" s="1"/>
  <c r="Z442" i="9"/>
  <c r="I432" i="9"/>
  <c r="I424" i="9"/>
  <c r="I361" i="9"/>
  <c r="I172" i="9"/>
  <c r="I171" i="9" s="1"/>
  <c r="I39" i="9"/>
  <c r="J495" i="9"/>
  <c r="J494" i="9" s="1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G475" i="11" s="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G126" i="9" s="1"/>
  <c r="V171" i="9"/>
  <c r="V500" i="9" s="1"/>
  <c r="G189" i="9"/>
  <c r="G172" i="9" s="1"/>
  <c r="K203" i="9"/>
  <c r="K172" i="9" s="1"/>
  <c r="K171" i="9" s="1"/>
  <c r="K500" i="9" s="1"/>
  <c r="K507" i="9" s="1"/>
  <c r="G218" i="9"/>
  <c r="T229" i="9"/>
  <c r="T218" i="9" s="1"/>
  <c r="J269" i="9"/>
  <c r="Z280" i="9"/>
  <c r="Z286" i="9"/>
  <c r="J339" i="9"/>
  <c r="J351" i="9"/>
  <c r="E126" i="9"/>
  <c r="J362" i="9"/>
  <c r="J369" i="9"/>
  <c r="J361" i="9" s="1"/>
  <c r="J360" i="9" s="1"/>
  <c r="J376" i="9"/>
  <c r="F325" i="9"/>
  <c r="F126" i="9"/>
  <c r="F7" i="9"/>
  <c r="J420" i="9"/>
  <c r="J408" i="9" s="1"/>
  <c r="Z428" i="9"/>
  <c r="Z424" i="9" s="1"/>
  <c r="J432" i="9"/>
  <c r="Z439" i="9"/>
  <c r="J452" i="9"/>
  <c r="J445" i="9" s="1"/>
  <c r="J442" i="9" s="1"/>
  <c r="Z468" i="9"/>
  <c r="G468" i="9"/>
  <c r="G442" i="9" s="1"/>
  <c r="G362" i="9"/>
  <c r="I126" i="9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L499" i="11" s="1"/>
  <c r="L506" i="11" s="1"/>
  <c r="D60" i="12"/>
  <c r="J126" i="12"/>
  <c r="J125" i="12" s="1"/>
  <c r="J28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M60" i="13"/>
  <c r="J416" i="13"/>
  <c r="T424" i="13"/>
  <c r="T407" i="13" s="1"/>
  <c r="Z428" i="13"/>
  <c r="Z424" i="13" s="1"/>
  <c r="Z445" i="13"/>
  <c r="Z495" i="13"/>
  <c r="Z18" i="14"/>
  <c r="G18" i="14"/>
  <c r="G7" i="14" s="1"/>
  <c r="J211" i="14"/>
  <c r="J214" i="14"/>
  <c r="Z279" i="14"/>
  <c r="Z285" i="14"/>
  <c r="Z429" i="14"/>
  <c r="Z438" i="14"/>
  <c r="Z478" i="14"/>
  <c r="G486" i="14"/>
  <c r="G475" i="14" s="1"/>
  <c r="J486" i="14"/>
  <c r="J490" i="14"/>
  <c r="S500" i="15"/>
  <c r="S507" i="15" s="1"/>
  <c r="J54" i="15"/>
  <c r="J40" i="15" s="1"/>
  <c r="Z59" i="15"/>
  <c r="Z127" i="15"/>
  <c r="F171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O500" i="13" s="1"/>
  <c r="O507" i="13" s="1"/>
  <c r="H408" i="13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02" i="14" s="1"/>
  <c r="J171" i="14" s="1"/>
  <c r="J234" i="14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G126" i="15" s="1"/>
  <c r="Z144" i="15"/>
  <c r="D171" i="15"/>
  <c r="Z218" i="15"/>
  <c r="G229" i="15"/>
  <c r="G218" i="15" s="1"/>
  <c r="G171" i="15" s="1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N502" i="17" s="1"/>
  <c r="N509" i="17" s="1"/>
  <c r="J117" i="17"/>
  <c r="J61" i="17" s="1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F407" i="16" s="1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J325" i="17" s="1"/>
  <c r="G351" i="17"/>
  <c r="F361" i="17"/>
  <c r="F360" i="17" s="1"/>
  <c r="J373" i="17"/>
  <c r="J376" i="17"/>
  <c r="G389" i="17"/>
  <c r="Z416" i="17"/>
  <c r="Q407" i="17"/>
  <c r="Q502" i="17" s="1"/>
  <c r="Q509" i="17" s="1"/>
  <c r="J445" i="17"/>
  <c r="J442" i="17" s="1"/>
  <c r="G459" i="17"/>
  <c r="Z468" i="17"/>
  <c r="Z474" i="17"/>
  <c r="I28" i="28"/>
  <c r="I21" i="28" s="1"/>
  <c r="I14" i="28" s="1"/>
  <c r="J38" i="28"/>
  <c r="J129" i="28"/>
  <c r="M407" i="17"/>
  <c r="O407" i="17"/>
  <c r="R407" i="17"/>
  <c r="R502" i="17" s="1"/>
  <c r="R509" i="17" s="1"/>
  <c r="S407" i="17"/>
  <c r="S502" i="17" s="1"/>
  <c r="S509" i="17" s="1"/>
  <c r="E408" i="17"/>
  <c r="Z425" i="17"/>
  <c r="Z428" i="17"/>
  <c r="Z433" i="17"/>
  <c r="E433" i="17"/>
  <c r="E432" i="17" s="1"/>
  <c r="E407" i="17" s="1"/>
  <c r="E502" i="17" s="1"/>
  <c r="Q207" i="2"/>
  <c r="Q570" i="2" s="1"/>
  <c r="V8" i="2"/>
  <c r="I38" i="28"/>
  <c r="H78" i="23"/>
  <c r="H77" i="23" s="1"/>
  <c r="H76" i="23" s="1"/>
  <c r="H75" i="23" s="1"/>
  <c r="U425" i="2"/>
  <c r="U437" i="2"/>
  <c r="U433" i="2"/>
  <c r="U429" i="2"/>
  <c r="U441" i="2"/>
  <c r="U55" i="2"/>
  <c r="I120" i="28"/>
  <c r="I118" i="28" s="1"/>
  <c r="J156" i="28"/>
  <c r="J155" i="28" s="1"/>
  <c r="J154" i="28" s="1"/>
  <c r="J153" i="28" s="1"/>
  <c r="G46" i="28"/>
  <c r="U31" i="2"/>
  <c r="T417" i="2"/>
  <c r="I70" i="23"/>
  <c r="H69" i="23"/>
  <c r="AB60" i="8"/>
  <c r="Z60" i="8" s="1"/>
  <c r="Z61" i="8"/>
  <c r="Z7" i="8"/>
  <c r="Z431" i="8"/>
  <c r="AA475" i="8"/>
  <c r="Z475" i="8" s="1"/>
  <c r="Z476" i="8"/>
  <c r="AA360" i="9"/>
  <c r="Z361" i="9"/>
  <c r="AB407" i="9"/>
  <c r="G361" i="9"/>
  <c r="G360" i="9" s="1"/>
  <c r="I360" i="9"/>
  <c r="J217" i="14"/>
  <c r="U179" i="2"/>
  <c r="U204" i="2"/>
  <c r="U23" i="2"/>
  <c r="J173" i="9"/>
  <c r="D171" i="9"/>
  <c r="I407" i="9"/>
  <c r="U155" i="2"/>
  <c r="H154" i="2"/>
  <c r="V154" i="2" s="1"/>
  <c r="G155" i="2"/>
  <c r="G381" i="2"/>
  <c r="AA170" i="8"/>
  <c r="Z324" i="8"/>
  <c r="AB359" i="8"/>
  <c r="Z359" i="8" s="1"/>
  <c r="AB61" i="9"/>
  <c r="Z61" i="9" s="1"/>
  <c r="G103" i="9"/>
  <c r="I61" i="9"/>
  <c r="U550" i="2"/>
  <c r="G7" i="8"/>
  <c r="G407" i="8"/>
  <c r="G406" i="8" s="1"/>
  <c r="G171" i="9"/>
  <c r="J326" i="9"/>
  <c r="J360" i="11"/>
  <c r="J359" i="11" s="1"/>
  <c r="Z102" i="11"/>
  <c r="J172" i="11"/>
  <c r="J188" i="11"/>
  <c r="J325" i="12"/>
  <c r="H407" i="13"/>
  <c r="Z444" i="12"/>
  <c r="AA441" i="12"/>
  <c r="Z361" i="16"/>
  <c r="AB60" i="14"/>
  <c r="Z60" i="14" s="1"/>
  <c r="Z444" i="14"/>
  <c r="U409" i="2"/>
  <c r="K325" i="8"/>
  <c r="K324" i="8" s="1"/>
  <c r="H360" i="8"/>
  <c r="G61" i="11"/>
  <c r="G60" i="11" s="1"/>
  <c r="I60" i="13"/>
  <c r="J238" i="13"/>
  <c r="J217" i="13" s="1"/>
  <c r="J420" i="13"/>
  <c r="J408" i="13" s="1"/>
  <c r="Z217" i="14"/>
  <c r="AA170" i="14"/>
  <c r="AA360" i="15"/>
  <c r="Z361" i="15"/>
  <c r="AA476" i="15"/>
  <c r="Z476" i="15" s="1"/>
  <c r="Z477" i="15"/>
  <c r="AB171" i="12"/>
  <c r="Z61" i="14"/>
  <c r="G61" i="14"/>
  <c r="G60" i="14" s="1"/>
  <c r="Z324" i="14"/>
  <c r="J407" i="14"/>
  <c r="Q406" i="14"/>
  <c r="Q499" i="14" s="1"/>
  <c r="Q506" i="14" s="1"/>
  <c r="K275" i="11"/>
  <c r="I61" i="15"/>
  <c r="J239" i="15"/>
  <c r="J218" i="15" s="1"/>
  <c r="J204" i="14"/>
  <c r="Z325" i="14"/>
  <c r="AB423" i="14"/>
  <c r="AB406" i="14" s="1"/>
  <c r="Z406" i="14" s="1"/>
  <c r="Z219" i="15"/>
  <c r="Z362" i="15"/>
  <c r="N407" i="16"/>
  <c r="N501" i="16" s="1"/>
  <c r="N508" i="16" s="1"/>
  <c r="J408" i="17"/>
  <c r="E171" i="16" l="1"/>
  <c r="I144" i="23"/>
  <c r="G143" i="23"/>
  <c r="G40" i="23"/>
  <c r="I41" i="23"/>
  <c r="G119" i="24"/>
  <c r="G109" i="24" s="1"/>
  <c r="G75" i="27"/>
  <c r="E499" i="14"/>
  <c r="G103" i="24"/>
  <c r="G38" i="27"/>
  <c r="G32" i="27"/>
  <c r="E499" i="12"/>
  <c r="E171" i="15"/>
  <c r="I499" i="12"/>
  <c r="I502" i="12" s="1"/>
  <c r="J444" i="14"/>
  <c r="J441" i="14" s="1"/>
  <c r="Z61" i="12"/>
  <c r="AB60" i="12"/>
  <c r="Z60" i="12" s="1"/>
  <c r="T406" i="11"/>
  <c r="H170" i="11"/>
  <c r="H499" i="11" s="1"/>
  <c r="H502" i="11" s="1"/>
  <c r="AB170" i="11"/>
  <c r="Z170" i="11" s="1"/>
  <c r="Z39" i="8"/>
  <c r="F171" i="16"/>
  <c r="G407" i="13"/>
  <c r="I359" i="13"/>
  <c r="I500" i="13" s="1"/>
  <c r="I503" i="13" s="1"/>
  <c r="G360" i="13"/>
  <c r="G359" i="13" s="1"/>
  <c r="AB359" i="12"/>
  <c r="Z359" i="12" s="1"/>
  <c r="Z360" i="12"/>
  <c r="K324" i="12"/>
  <c r="K170" i="12" s="1"/>
  <c r="K499" i="12" s="1"/>
  <c r="K506" i="12" s="1"/>
  <c r="I171" i="16"/>
  <c r="H170" i="13"/>
  <c r="H500" i="13" s="1"/>
  <c r="H503" i="13" s="1"/>
  <c r="AB170" i="13"/>
  <c r="Z170" i="13" s="1"/>
  <c r="Z171" i="13"/>
  <c r="E500" i="13"/>
  <c r="Z445" i="15"/>
  <c r="AA442" i="15"/>
  <c r="Z442" i="15" s="1"/>
  <c r="J445" i="13"/>
  <c r="J442" i="13" s="1"/>
  <c r="F501" i="16"/>
  <c r="K325" i="15"/>
  <c r="K171" i="15" s="1"/>
  <c r="G408" i="9"/>
  <c r="G407" i="9" s="1"/>
  <c r="AB359" i="13"/>
  <c r="Z359" i="13" s="1"/>
  <c r="Z360" i="13"/>
  <c r="K207" i="2"/>
  <c r="G406" i="14"/>
  <c r="H417" i="2"/>
  <c r="V418" i="2"/>
  <c r="U418" i="2" s="1"/>
  <c r="V468" i="2"/>
  <c r="V263" i="2"/>
  <c r="F171" i="9"/>
  <c r="J360" i="8"/>
  <c r="J359" i="8" s="1"/>
  <c r="J61" i="8"/>
  <c r="J60" i="8" s="1"/>
  <c r="J442" i="15"/>
  <c r="Z423" i="14"/>
  <c r="G208" i="2"/>
  <c r="J207" i="2"/>
  <c r="T207" i="2" s="1"/>
  <c r="V381" i="2"/>
  <c r="U381" i="2" s="1"/>
  <c r="V42" i="2"/>
  <c r="U42" i="2" s="1"/>
  <c r="V508" i="2"/>
  <c r="U508" i="2" s="1"/>
  <c r="W154" i="2"/>
  <c r="W468" i="2"/>
  <c r="U468" i="2" s="1"/>
  <c r="V545" i="2"/>
  <c r="U545" i="2" s="1"/>
  <c r="J544" i="2"/>
  <c r="T545" i="2"/>
  <c r="U8" i="2"/>
  <c r="D207" i="2"/>
  <c r="I207" i="2"/>
  <c r="W207" i="2" s="1"/>
  <c r="G58" i="27"/>
  <c r="K570" i="2"/>
  <c r="G144" i="27"/>
  <c r="G143" i="27" s="1"/>
  <c r="J143" i="27"/>
  <c r="G59" i="27"/>
  <c r="J406" i="14"/>
  <c r="I500" i="9"/>
  <c r="I503" i="9" s="1"/>
  <c r="H207" i="2"/>
  <c r="H570" i="2" s="1"/>
  <c r="D500" i="9"/>
  <c r="D503" i="9" s="1"/>
  <c r="J8" i="15"/>
  <c r="J476" i="15"/>
  <c r="G407" i="15"/>
  <c r="J360" i="13"/>
  <c r="J359" i="13" s="1"/>
  <c r="N499" i="12"/>
  <c r="N506" i="12" s="1"/>
  <c r="R500" i="9"/>
  <c r="R507" i="9" s="1"/>
  <c r="G217" i="8"/>
  <c r="I46" i="27"/>
  <c r="G48" i="27"/>
  <c r="E500" i="9"/>
  <c r="N499" i="11"/>
  <c r="N506" i="11" s="1"/>
  <c r="T500" i="13"/>
  <c r="T507" i="13" s="1"/>
  <c r="O570" i="2"/>
  <c r="J444" i="11"/>
  <c r="J441" i="11" s="1"/>
  <c r="H502" i="17"/>
  <c r="H505" i="17" s="1"/>
  <c r="H499" i="14"/>
  <c r="H502" i="14" s="1"/>
  <c r="G39" i="9"/>
  <c r="G476" i="17"/>
  <c r="G172" i="16"/>
  <c r="H171" i="15"/>
  <c r="H500" i="15" s="1"/>
  <c r="H503" i="15" s="1"/>
  <c r="R500" i="15"/>
  <c r="R507" i="15" s="1"/>
  <c r="J324" i="13"/>
  <c r="G406" i="11"/>
  <c r="F499" i="11"/>
  <c r="T69" i="2"/>
  <c r="J324" i="12"/>
  <c r="J170" i="12" s="1"/>
  <c r="J325" i="9"/>
  <c r="J203" i="9"/>
  <c r="J172" i="9" s="1"/>
  <c r="J171" i="9" s="1"/>
  <c r="Z408" i="9"/>
  <c r="J570" i="2"/>
  <c r="P570" i="2"/>
  <c r="G217" i="13"/>
  <c r="G170" i="13" s="1"/>
  <c r="G61" i="17"/>
  <c r="U511" i="2"/>
  <c r="G562" i="2"/>
  <c r="U562" i="2"/>
  <c r="Z476" i="13"/>
  <c r="AA500" i="13"/>
  <c r="AA507" i="13" s="1"/>
  <c r="E500" i="15"/>
  <c r="E499" i="11"/>
  <c r="J476" i="16"/>
  <c r="F171" i="17"/>
  <c r="T407" i="16"/>
  <c r="N499" i="14"/>
  <c r="N506" i="14" s="1"/>
  <c r="T171" i="14"/>
  <c r="Z408" i="13"/>
  <c r="AB407" i="13"/>
  <c r="Z407" i="13" s="1"/>
  <c r="T499" i="11"/>
  <c r="T506" i="11" s="1"/>
  <c r="M502" i="17"/>
  <c r="M509" i="17" s="1"/>
  <c r="G218" i="16"/>
  <c r="O499" i="14"/>
  <c r="O506" i="14" s="1"/>
  <c r="G125" i="14"/>
  <c r="J8" i="16"/>
  <c r="F407" i="15"/>
  <c r="J125" i="13"/>
  <c r="J61" i="11"/>
  <c r="J126" i="9"/>
  <c r="P500" i="9"/>
  <c r="P507" i="9" s="1"/>
  <c r="J444" i="8"/>
  <c r="J441" i="8" s="1"/>
  <c r="J125" i="8"/>
  <c r="E499" i="8"/>
  <c r="G407" i="17"/>
  <c r="J218" i="16"/>
  <c r="G125" i="13"/>
  <c r="J60" i="13"/>
  <c r="J62" i="9"/>
  <c r="J476" i="9"/>
  <c r="G217" i="14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29" i="27"/>
  <c r="G30" i="27"/>
  <c r="G29" i="27" s="1"/>
  <c r="I18" i="23"/>
  <c r="D418" i="2"/>
  <c r="F417" i="2"/>
  <c r="D417" i="2" s="1"/>
  <c r="U264" i="2"/>
  <c r="U263" i="2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H407" i="9"/>
  <c r="H500" i="9" s="1"/>
  <c r="H503" i="9" s="1"/>
  <c r="E508" i="2"/>
  <c r="D508" i="2" s="1"/>
  <c r="D511" i="2"/>
  <c r="D381" i="2"/>
  <c r="G171" i="27"/>
  <c r="G168" i="27"/>
  <c r="G51" i="27"/>
  <c r="J46" i="27"/>
  <c r="T508" i="2"/>
  <c r="I502" i="17"/>
  <c r="I505" i="17" s="1"/>
  <c r="F500" i="9"/>
  <c r="G197" i="28"/>
  <c r="G185" i="28" s="1"/>
  <c r="G184" i="28" s="1"/>
  <c r="G12" i="28" s="1"/>
  <c r="G85" i="24"/>
  <c r="J407" i="17"/>
  <c r="J202" i="13"/>
  <c r="J171" i="13" s="1"/>
  <c r="J170" i="13" s="1"/>
  <c r="K171" i="13"/>
  <c r="T217" i="12"/>
  <c r="T170" i="12" s="1"/>
  <c r="T499" i="12" s="1"/>
  <c r="T506" i="12" s="1"/>
  <c r="K325" i="17"/>
  <c r="K171" i="17" s="1"/>
  <c r="K502" i="17" s="1"/>
  <c r="K509" i="17" s="1"/>
  <c r="J407" i="13"/>
  <c r="J407" i="15"/>
  <c r="G475" i="8"/>
  <c r="G60" i="27"/>
  <c r="Z361" i="17"/>
  <c r="G500" i="15"/>
  <c r="G503" i="15" s="1"/>
  <c r="Z501" i="16"/>
  <c r="G171" i="8"/>
  <c r="G170" i="8" s="1"/>
  <c r="J476" i="13"/>
  <c r="Z360" i="17"/>
  <c r="Z502" i="17" s="1"/>
  <c r="G24" i="27"/>
  <c r="I206" i="28"/>
  <c r="H205" i="28"/>
  <c r="G263" i="2"/>
  <c r="I117" i="28"/>
  <c r="I13" i="28" s="1"/>
  <c r="G154" i="27"/>
  <c r="G153" i="27" s="1"/>
  <c r="J153" i="27"/>
  <c r="Z424" i="17"/>
  <c r="J117" i="28"/>
  <c r="J13" i="28" s="1"/>
  <c r="J12" i="28" s="1"/>
  <c r="J60" i="14"/>
  <c r="T171" i="9"/>
  <c r="T500" i="9" s="1"/>
  <c r="T507" i="9" s="1"/>
  <c r="J60" i="12"/>
  <c r="F468" i="2"/>
  <c r="D469" i="2"/>
  <c r="J170" i="14"/>
  <c r="T501" i="16"/>
  <c r="T508" i="16" s="1"/>
  <c r="J475" i="8"/>
  <c r="K12" i="2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G61" i="12"/>
  <c r="G60" i="12" s="1"/>
  <c r="J7" i="12"/>
  <c r="L500" i="9"/>
  <c r="L507" i="9" s="1"/>
  <c r="F499" i="8"/>
  <c r="I499" i="8"/>
  <c r="I502" i="8" s="1"/>
  <c r="G33" i="27"/>
  <c r="Z424" i="15"/>
  <c r="Q500" i="13"/>
  <c r="Q507" i="13" s="1"/>
  <c r="T172" i="15"/>
  <c r="T171" i="15" s="1"/>
  <c r="T500" i="15" s="1"/>
  <c r="T507" i="15" s="1"/>
  <c r="G171" i="16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T171" i="8"/>
  <c r="T170" i="8" s="1"/>
  <c r="T499" i="8" s="1"/>
  <c r="T506" i="8" s="1"/>
  <c r="Z499" i="11"/>
  <c r="J406" i="8"/>
  <c r="J217" i="8"/>
  <c r="G125" i="8"/>
  <c r="G42" i="2"/>
  <c r="J361" i="16"/>
  <c r="J360" i="16" s="1"/>
  <c r="AA441" i="8"/>
  <c r="Z441" i="8" s="1"/>
  <c r="Z444" i="8"/>
  <c r="D499" i="8"/>
  <c r="D502" i="8" s="1"/>
  <c r="G70" i="2"/>
  <c r="U70" i="2"/>
  <c r="I69" i="2"/>
  <c r="W69" i="2" s="1"/>
  <c r="J171" i="16"/>
  <c r="G468" i="2"/>
  <c r="E570" i="2"/>
  <c r="E577" i="2" s="1"/>
  <c r="J171" i="15"/>
  <c r="T8" i="2"/>
  <c r="G408" i="16"/>
  <c r="G407" i="16" s="1"/>
  <c r="J61" i="15"/>
  <c r="J360" i="14"/>
  <c r="J359" i="14" s="1"/>
  <c r="J361" i="15"/>
  <c r="J360" i="15" s="1"/>
  <c r="M500" i="13"/>
  <c r="M507" i="13" s="1"/>
  <c r="F499" i="12"/>
  <c r="J407" i="9"/>
  <c r="U488" i="2"/>
  <c r="T170" i="14"/>
  <c r="T499" i="14" s="1"/>
  <c r="T506" i="14" s="1"/>
  <c r="J202" i="8"/>
  <c r="J171" i="8" s="1"/>
  <c r="K171" i="8"/>
  <c r="K170" i="8" s="1"/>
  <c r="K499" i="8" s="1"/>
  <c r="K506" i="8" s="1"/>
  <c r="I544" i="2"/>
  <c r="W544" i="2" s="1"/>
  <c r="G545" i="2"/>
  <c r="T172" i="17"/>
  <c r="T171" i="17" s="1"/>
  <c r="T502" i="17" s="1"/>
  <c r="T509" i="17" s="1"/>
  <c r="G147" i="24"/>
  <c r="G508" i="2"/>
  <c r="G26" i="24"/>
  <c r="AB501" i="16"/>
  <c r="AB508" i="16" s="1"/>
  <c r="Z360" i="15"/>
  <c r="AA500" i="15"/>
  <c r="AA507" i="15" s="1"/>
  <c r="H359" i="8"/>
  <c r="H499" i="8" s="1"/>
  <c r="H502" i="8" s="1"/>
  <c r="G360" i="8"/>
  <c r="G359" i="8" s="1"/>
  <c r="G154" i="2"/>
  <c r="I69" i="23"/>
  <c r="G97" i="24"/>
  <c r="AB499" i="14"/>
  <c r="AB506" i="14" s="1"/>
  <c r="AB499" i="8"/>
  <c r="AB506" i="8" s="1"/>
  <c r="J275" i="11"/>
  <c r="J217" i="11" s="1"/>
  <c r="J170" i="11" s="1"/>
  <c r="K217" i="11"/>
  <c r="K170" i="11" s="1"/>
  <c r="K499" i="11" s="1"/>
  <c r="K506" i="11" s="1"/>
  <c r="AB170" i="12"/>
  <c r="Z171" i="12"/>
  <c r="Z170" i="14"/>
  <c r="AA499" i="14"/>
  <c r="AA506" i="14" s="1"/>
  <c r="Z441" i="12"/>
  <c r="AA499" i="12"/>
  <c r="AA506" i="12" s="1"/>
  <c r="Z170" i="8"/>
  <c r="Z499" i="8" s="1"/>
  <c r="Z360" i="9"/>
  <c r="AA500" i="9"/>
  <c r="AA507" i="9" s="1"/>
  <c r="Z499" i="14"/>
  <c r="AB500" i="9"/>
  <c r="AB507" i="9" s="1"/>
  <c r="G126" i="23" l="1"/>
  <c r="I143" i="23"/>
  <c r="I126" i="23" s="1"/>
  <c r="I40" i="23"/>
  <c r="G12" i="23"/>
  <c r="G46" i="27"/>
  <c r="Z500" i="13"/>
  <c r="J499" i="12"/>
  <c r="G500" i="13"/>
  <c r="G503" i="13" s="1"/>
  <c r="J499" i="11"/>
  <c r="Z500" i="9"/>
  <c r="G499" i="8"/>
  <c r="G502" i="8" s="1"/>
  <c r="J502" i="17"/>
  <c r="F570" i="2"/>
  <c r="F577" i="2" s="1"/>
  <c r="K170" i="13"/>
  <c r="K500" i="13" s="1"/>
  <c r="K507" i="13" s="1"/>
  <c r="G170" i="14"/>
  <c r="G499" i="14" s="1"/>
  <c r="G502" i="14" s="1"/>
  <c r="V207" i="2"/>
  <c r="V417" i="2"/>
  <c r="U417" i="2" s="1"/>
  <c r="G417" i="2"/>
  <c r="G207" i="2"/>
  <c r="J102" i="27"/>
  <c r="G104" i="27"/>
  <c r="G102" i="27" s="1"/>
  <c r="V544" i="2"/>
  <c r="T544" i="2"/>
  <c r="U207" i="2"/>
  <c r="T570" i="2"/>
  <c r="I15" i="23"/>
  <c r="H14" i="23"/>
  <c r="AB502" i="17"/>
  <c r="AB509" i="17" s="1"/>
  <c r="Z61" i="15"/>
  <c r="Z500" i="15" s="1"/>
  <c r="AB500" i="15"/>
  <c r="AB507" i="15" s="1"/>
  <c r="D468" i="2"/>
  <c r="D570" i="2" s="1"/>
  <c r="G84" i="24"/>
  <c r="J500" i="13"/>
  <c r="J500" i="9"/>
  <c r="J499" i="14"/>
  <c r="G501" i="16"/>
  <c r="G504" i="16" s="1"/>
  <c r="I205" i="28"/>
  <c r="H204" i="28"/>
  <c r="AA499" i="8"/>
  <c r="AA506" i="8" s="1"/>
  <c r="J170" i="8"/>
  <c r="J499" i="8" s="1"/>
  <c r="AA499" i="11"/>
  <c r="AA506" i="11" s="1"/>
  <c r="J501" i="16"/>
  <c r="G146" i="24"/>
  <c r="G69" i="2"/>
  <c r="G544" i="2"/>
  <c r="U544" i="2"/>
  <c r="J500" i="15"/>
  <c r="I570" i="2"/>
  <c r="AB499" i="12"/>
  <c r="AB506" i="12" s="1"/>
  <c r="Z170" i="12"/>
  <c r="Z499" i="12" s="1"/>
  <c r="U154" i="2"/>
  <c r="J124" i="27" l="1"/>
  <c r="G11" i="23"/>
  <c r="V570" i="2"/>
  <c r="G570" i="2"/>
  <c r="G12" i="24"/>
  <c r="G11" i="24" s="1"/>
  <c r="H13" i="23"/>
  <c r="I14" i="23"/>
  <c r="H203" i="28"/>
  <c r="H197" i="28" s="1"/>
  <c r="I204" i="28"/>
  <c r="W570" i="2"/>
  <c r="U69" i="2"/>
  <c r="U570" i="2" s="1"/>
  <c r="I13" i="23" l="1"/>
  <c r="H12" i="23"/>
  <c r="I12" i="23" s="1"/>
  <c r="G19" i="27"/>
  <c r="G18" i="27"/>
  <c r="H185" i="28"/>
  <c r="H184" i="28" s="1"/>
  <c r="H12" i="28" s="1"/>
  <c r="I203" i="28"/>
  <c r="I197" i="28" l="1"/>
  <c r="I185" i="28" s="1"/>
  <c r="I184" i="28" s="1"/>
  <c r="I12" i="28" s="1"/>
  <c r="I17" i="27"/>
  <c r="I124" i="27" l="1"/>
  <c r="G124" i="27" s="1"/>
  <c r="G17" i="27"/>
  <c r="I186" i="27" l="1"/>
  <c r="H114" i="23"/>
  <c r="H113" i="23" s="1"/>
  <c r="H83" i="23" s="1"/>
  <c r="H74" i="23" l="1"/>
  <c r="H11" i="23" l="1"/>
  <c r="I74" i="23"/>
  <c r="I11" i="23" s="1"/>
  <c r="G64" i="27" l="1"/>
  <c r="T342" i="2" l="1"/>
  <c r="U342" i="2"/>
  <c r="G156" i="27" l="1"/>
  <c r="G155" i="27" s="1"/>
  <c r="J155" i="27"/>
  <c r="J185" i="27" s="1"/>
  <c r="J186" i="27" l="1"/>
  <c r="G185" i="27" l="1"/>
  <c r="G186" i="27" s="1"/>
</calcChain>
</file>

<file path=xl/comments1.xml><?xml version="1.0" encoding="utf-8"?>
<comments xmlns="http://schemas.openxmlformats.org/spreadsheetml/2006/main">
  <authors>
    <author>Автор</author>
  </authors>
  <commentList>
    <comment ref="A2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<sst xmlns="http://schemas.openxmlformats.org/spreadsheetml/2006/main" count="19223" uniqueCount="1278">
  <si>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</si>
  <si>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</si>
  <si>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</si>
  <si>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</si>
  <si>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</si>
  <si>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</si>
  <si>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</si>
  <si>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</si>
  <si>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</si>
  <si>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</si>
  <si>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</si>
  <si>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</si>
  <si>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</si>
  <si>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</si>
  <si>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</si>
  <si>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</si>
  <si>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</si>
  <si>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</si>
  <si>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</si>
  <si>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</si>
  <si>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</si>
  <si>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</si>
  <si>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</si>
  <si>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</si>
  <si>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</si>
  <si>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</si>
  <si>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</si>
  <si>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</si>
  <si>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</si>
  <si>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</si>
  <si>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</si>
  <si>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</si>
  <si>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</si>
  <si>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</si>
  <si>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</si>
  <si>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</si>
  <si>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</si>
  <si>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</si>
  <si>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</si>
  <si>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</si>
  <si>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</si>
  <si>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</si>
  <si>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</si>
  <si>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</si>
  <si>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</si>
  <si>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</si>
  <si>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</si>
  <si>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</si>
  <si>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</si>
  <si>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</si>
  <si>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</si>
  <si>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</si>
  <si>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</si>
  <si>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</si>
  <si>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</si>
  <si>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</si>
  <si>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</si>
  <si>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</si>
  <si>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</si>
  <si>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</si>
  <si>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</si>
  <si>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</si>
  <si>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</si>
  <si>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</si>
  <si>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</si>
  <si>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</si>
  <si>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</si>
  <si>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</si>
  <si>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</si>
  <si>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</si>
  <si>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</si>
  <si>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</si>
  <si>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</si>
  <si>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</si>
  <si>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</si>
  <si>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</si>
  <si>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</si>
  <si>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</si>
  <si>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</si>
  <si>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</si>
  <si>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</si>
  <si>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</si>
  <si>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</si>
  <si>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</si>
  <si>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</si>
  <si>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</si>
  <si>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</si>
  <si>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</si>
  <si>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</si>
  <si>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</si>
  <si>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</si>
  <si>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</si>
  <si>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</si>
  <si>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</si>
  <si>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</si>
  <si>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</si>
  <si>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</si>
  <si>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</si>
  <si>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</si>
  <si>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</si>
  <si>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</si>
  <si>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</si>
  <si>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</si>
  <si>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</si>
  <si>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</si>
  <si>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</si>
  <si>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</si>
  <si>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</si>
  <si>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</si>
  <si>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</si>
  <si>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</si>
  <si>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</si>
  <si>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</si>
  <si>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</si>
  <si>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</si>
  <si>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</si>
  <si>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</si>
  <si>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</si>
  <si>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</si>
  <si>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</si>
  <si>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</si>
  <si>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</si>
  <si>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</si>
  <si>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</si>
  <si>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</si>
  <si>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</si>
  <si>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</si>
  <si>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</si>
  <si>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</si>
  <si>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</si>
  <si>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</si>
  <si>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</si>
  <si>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</si>
  <si>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</si>
  <si>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</si>
  <si>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</si>
  <si>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</si>
  <si>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</si>
  <si>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</si>
  <si>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</si>
  <si>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</si>
  <si>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</si>
  <si>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</si>
  <si>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</si>
  <si>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</si>
  <si>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</si>
  <si>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</si>
  <si>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</si>
  <si>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</si>
  <si>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</si>
  <si>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</si>
  <si>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</si>
  <si>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</si>
  <si>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</si>
  <si>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</si>
  <si>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</si>
  <si>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</si>
  <si>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</si>
  <si>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</si>
  <si>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</si>
  <si>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</si>
  <si>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</si>
  <si>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</si>
  <si>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</si>
  <si>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</si>
  <si>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</si>
  <si>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</si>
  <si>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</si>
  <si>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</si>
  <si>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</si>
  <si>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</si>
  <si>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</si>
  <si>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</si>
  <si>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</si>
  <si>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</si>
  <si>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</si>
  <si>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</si>
  <si>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</si>
  <si>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</si>
  <si>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</si>
  <si>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</si>
  <si>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</si>
  <si>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</si>
  <si>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</si>
  <si>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</si>
  <si>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</si>
  <si>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</si>
  <si>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</si>
  <si>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</si>
  <si>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</si>
  <si>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</si>
  <si>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</si>
  <si>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</si>
  <si>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</si>
  <si>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</si>
  <si>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</si>
  <si>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</si>
  <si>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</si>
  <si>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</si>
  <si>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</si>
  <si>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</si>
  <si>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</si>
  <si>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</si>
  <si>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</si>
  <si>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</si>
  <si>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</si>
  <si>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</si>
  <si>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</si>
  <si>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</si>
  <si>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</si>
  <si>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</si>
  <si>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</si>
  <si>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</si>
  <si>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</si>
  <si>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</si>
  <si>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</si>
  <si>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</si>
  <si>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</si>
  <si>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</si>
  <si>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</si>
  <si>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</si>
  <si>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</si>
  <si>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</si>
  <si>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</si>
  <si>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</si>
  <si>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</si>
  <si>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</si>
  <si>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</si>
  <si>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</si>
  <si>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</si>
  <si>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</si>
  <si>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</si>
  <si>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</si>
  <si>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</si>
  <si>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</si>
  <si>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</si>
  <si>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</si>
  <si>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</si>
  <si>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</si>
  <si>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</si>
  <si>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</si>
  <si>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</si>
  <si>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</si>
  <si>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</si>
  <si>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</si>
  <si>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</si>
  <si>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</si>
  <si>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</si>
  <si>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</si>
  <si>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</si>
  <si>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</si>
  <si>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</si>
  <si>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</si>
  <si>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</si>
  <si>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</si>
  <si>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</si>
  <si>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</si>
  <si>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</si>
  <si>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</si>
  <si>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</si>
  <si>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</si>
  <si>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</si>
  <si>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</si>
  <si>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</si>
  <si>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</si>
  <si>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</si>
  <si>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</si>
  <si>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</si>
  <si>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</si>
  <si>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</si>
  <si>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</si>
  <si>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</si>
  <si>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</si>
  <si>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</si>
  <si>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МБУ Централизованная библиотечная система </t>
  </si>
  <si>
    <t xml:space="preserve"> -МАУ Региональный историко-культурный и экологический центр </t>
  </si>
  <si>
    <t xml:space="preserve"> -МБУ Централизованная библиотечная система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</si>
  <si>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</si>
  <si>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</si>
  <si>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</si>
  <si>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</si>
  <si>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</si>
  <si>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</si>
  <si>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</si>
  <si>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МКУ "Капитальное строительство" -капитальный ремонт жилого фонда</t>
  </si>
  <si>
    <t>МКУ "Капитальное строительство" -паспортизация объекта 24-х квартирный жилой дом №2 по ул. Дружбы п.Высокий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</si>
  <si>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</si>
  <si>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</si>
  <si>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</si>
  <si>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</si>
  <si>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</si>
  <si>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</si>
  <si>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</si>
  <si>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</si>
  <si>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</si>
  <si>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</si>
  <si>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</si>
  <si>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</si>
  <si>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</si>
  <si>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</si>
  <si>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</si>
  <si>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</si>
  <si>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</si>
  <si>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</si>
  <si>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</si>
  <si>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</si>
  <si>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</si>
  <si>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</si>
  <si>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</si>
  <si>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</si>
  <si>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</si>
  <si>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</si>
  <si>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</si>
  <si>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</si>
  <si>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</si>
  <si>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</si>
  <si>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</si>
  <si>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</si>
  <si>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</si>
  <si>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</si>
  <si>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</si>
  <si>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</si>
  <si>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</si>
  <si>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</si>
  <si>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</si>
  <si>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</si>
  <si>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</si>
  <si>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</si>
  <si>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</si>
  <si>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</si>
  <si>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</si>
  <si>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</si>
  <si>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</si>
  <si>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</si>
  <si>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</si>
  <si>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</si>
  <si>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</si>
  <si>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</si>
  <si>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</si>
  <si>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</si>
  <si>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</si>
  <si>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</si>
  <si>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</si>
  <si>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</si>
  <si>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</si>
  <si>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</si>
  <si>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</si>
  <si>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</si>
  <si>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</si>
  <si>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>Администрация города (содержание муниципального имущества)</t>
  </si>
  <si>
    <t xml:space="preserve"> </t>
  </si>
  <si>
    <t xml:space="preserve">к решению Думы </t>
  </si>
  <si>
    <t>города Мегиона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</si>
  <si>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</si>
  <si>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</si>
  <si>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</si>
  <si>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</si>
  <si>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</si>
  <si>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</si>
  <si>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</si>
  <si>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</si>
  <si>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</si>
  <si>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</si>
  <si>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</si>
  <si>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</si>
  <si>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</si>
  <si>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</si>
  <si>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</si>
  <si>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</si>
  <si>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</si>
  <si>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</si>
  <si>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</si>
  <si>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</si>
  <si>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</si>
  <si>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</si>
  <si>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</si>
  <si>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</si>
  <si>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</si>
  <si>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</si>
  <si>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</si>
  <si>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</si>
  <si>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</si>
  <si>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</si>
  <si>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</si>
  <si>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</si>
  <si>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</si>
  <si>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</si>
  <si>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</si>
  <si>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</si>
  <si>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</si>
  <si>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</si>
  <si>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</si>
  <si>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</si>
  <si>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</si>
  <si>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</si>
  <si>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</si>
  <si>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</si>
  <si>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</si>
  <si>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</si>
  <si>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</si>
  <si>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</si>
  <si>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</si>
  <si>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</si>
  <si>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</si>
  <si>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</si>
  <si>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</si>
  <si>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</si>
  <si>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</si>
  <si>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</si>
  <si>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</si>
  <si>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</si>
  <si>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</si>
  <si>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</si>
  <si>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</si>
  <si>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</si>
  <si>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</si>
  <si>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</si>
  <si>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</si>
  <si>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</si>
  <si>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</si>
  <si>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</si>
  <si>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</si>
  <si>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</si>
  <si>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</si>
  <si>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</si>
  <si>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</si>
  <si>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</si>
  <si>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</si>
  <si>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</si>
  <si>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</si>
  <si>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</si>
  <si>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</si>
  <si>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</si>
  <si>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</si>
  <si>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</si>
  <si>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</si>
  <si>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</si>
  <si>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</si>
  <si>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</si>
  <si>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</si>
  <si>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</si>
  <si>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</si>
  <si>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</si>
  <si>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</si>
  <si>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</si>
  <si>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</si>
  <si>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</si>
  <si>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</si>
  <si>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</si>
  <si>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</si>
  <si>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</si>
  <si>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</si>
  <si>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</si>
  <si>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</si>
  <si>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</si>
  <si>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</si>
  <si>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</si>
  <si>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</si>
  <si>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</si>
  <si>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</si>
  <si>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</si>
  <si>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</si>
  <si>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</si>
  <si>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</si>
  <si>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</si>
  <si>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</si>
  <si>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</si>
  <si>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</si>
  <si>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</si>
  <si>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</si>
  <si>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</si>
  <si>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</si>
  <si>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</si>
  <si>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</si>
  <si>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</si>
  <si>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</si>
  <si>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</si>
  <si>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</si>
  <si>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</si>
  <si>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</si>
  <si>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</si>
  <si>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</si>
  <si>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</si>
  <si>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</si>
  <si>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</si>
  <si>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</si>
  <si>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</si>
  <si>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</si>
  <si>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</si>
  <si>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</si>
  <si>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</si>
  <si>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</si>
  <si>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</si>
  <si>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</si>
  <si>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</si>
  <si>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</si>
  <si>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</si>
  <si>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</si>
  <si>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</si>
  <si>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</si>
  <si>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</si>
  <si>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</si>
  <si>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</si>
  <si>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</si>
  <si>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</si>
  <si>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</si>
  <si>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</si>
  <si>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</si>
  <si>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</si>
  <si>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</si>
  <si>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</si>
  <si>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</si>
  <si>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</si>
  <si>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</si>
  <si>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</si>
  <si>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</si>
  <si>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</si>
  <si>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</si>
  <si>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</si>
  <si>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</si>
  <si>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</si>
  <si>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</si>
  <si>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</si>
  <si>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</si>
  <si>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</si>
  <si>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</si>
  <si>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</si>
  <si>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</si>
  <si>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</si>
  <si>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</si>
  <si>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</si>
  <si>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</si>
  <si>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</si>
  <si>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</si>
  <si>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</si>
  <si>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</si>
  <si>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</si>
  <si>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</si>
  <si>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</si>
  <si>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</si>
  <si>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</si>
  <si>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</si>
  <si>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к решению Думы</t>
  </si>
  <si>
    <t>в том числе</t>
  </si>
  <si>
    <t>Вед</t>
  </si>
  <si>
    <t>Цел</t>
  </si>
  <si>
    <t>Вид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</si>
  <si>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</si>
  <si>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</si>
  <si>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</si>
  <si>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</si>
  <si>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</si>
  <si>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</si>
  <si>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</si>
  <si>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</si>
  <si>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</si>
  <si>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Центральный аппарат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</si>
  <si>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</si>
  <si>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</si>
  <si>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</si>
  <si>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</si>
  <si>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</si>
  <si>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</si>
  <si>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</si>
  <si>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</si>
  <si>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</si>
  <si>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</si>
  <si>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</si>
  <si>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Руководство и управление в сфере установленных функций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</si>
  <si>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</si>
  <si>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Иные закупки товаров, работ и услуг для государственнывх нужд</t>
  </si>
  <si>
    <t>Государственная регистрация актов гражданского состояния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</si>
  <si>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</si>
  <si>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</si>
  <si>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</si>
  <si>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</si>
  <si>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</si>
  <si>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</si>
  <si>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</si>
  <si>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</si>
  <si>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</si>
  <si>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Предоставление субсидий бюджетным, автономным учреждениям и иным некомерческим организациям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</si>
  <si>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</si>
  <si>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</si>
  <si>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</si>
  <si>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</si>
  <si>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</si>
  <si>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</si>
  <si>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Бюджетные инвестиции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</si>
  <si>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</si>
  <si>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</si>
  <si>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Субвенции местным бюджетам на осуществление полномочий по государственному управлению охраной труда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</si>
  <si>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</si>
  <si>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Учреждения по внешкольной работе с детьми</t>
  </si>
  <si>
    <t>Учреждения культуры и мероприятия в сфере культуры и кинематографии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</si>
  <si>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</si>
  <si>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</si>
  <si>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</si>
  <si>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Субсидии автономным учреждениям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</si>
  <si>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</si>
  <si>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Субсидии автономным учреждениям на иные цели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</si>
  <si>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</si>
  <si>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</si>
  <si>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</si>
  <si>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</si>
  <si>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Больницы, клиники, госпитали, медико-санитарные части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</si>
  <si>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</si>
  <si>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</si>
  <si>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</si>
  <si>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</si>
  <si>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</si>
  <si>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</si>
  <si>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</si>
  <si>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</si>
  <si>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</si>
  <si>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</si>
  <si>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</si>
  <si>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</si>
  <si>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</si>
  <si>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</si>
  <si>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</si>
  <si>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</si>
  <si>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</si>
  <si>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</si>
  <si>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</si>
  <si>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</si>
  <si>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</si>
  <si>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</si>
  <si>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</si>
  <si>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Обеспечение деятельности подведомственных учреждений</t>
  </si>
  <si>
    <t>Департамент муниципальной собственности администрации города Мегиона</t>
  </si>
  <si>
    <t>070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</si>
  <si>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</si>
  <si>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</si>
  <si>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</si>
  <si>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</si>
  <si>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</si>
  <si>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</si>
  <si>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</si>
  <si>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</si>
  <si>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</si>
  <si>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</si>
  <si>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</si>
  <si>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Ежемесячное денежное вознаграждение за классное руководство за счет средств бюджета автономного округа</t>
  </si>
  <si>
    <t>Школы-детские сады, школы начальные, неполные средние и средние</t>
  </si>
  <si>
    <t>Оздоровление детей</t>
  </si>
  <si>
    <t>Субвенции местным бюджетам по предоставлению учащимся муниципальных общеобразовательных учреждений завтраков и обедов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</si>
  <si>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</si>
  <si>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</si>
  <si>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</si>
  <si>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</si>
  <si>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</si>
  <si>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Утверждено Решением Думы города от 12.12.2011 №202</t>
  </si>
  <si>
    <t>Изменения (-,+)</t>
  </si>
  <si>
    <t>Распределение бюджетных ассигнований на реализацию целевых программ Ханты-Мансийского автономного округа - Югры, городского округа город Мегион на 2012 год</t>
  </si>
  <si>
    <t>№ п/п</t>
  </si>
  <si>
    <t>ЦСР</t>
  </si>
  <si>
    <t>РЗ</t>
  </si>
  <si>
    <t>ПР</t>
  </si>
  <si>
    <t>Сумма на 2012 год (тыс.руб.)</t>
  </si>
  <si>
    <t>объем средств, формируемый в рамках целевых программ</t>
  </si>
  <si>
    <t>Окружные средства</t>
  </si>
  <si>
    <t>Собственные средства</t>
  </si>
  <si>
    <t>1</t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</si>
  <si>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"Развитие агропромышленного комплекса ХМАО-Югры в 2011-2013 годах" и на период до 2015 года"</t>
    </r>
  </si>
  <si>
    <t xml:space="preserve">Администрация города </t>
  </si>
  <si>
    <t>522 57 00</t>
  </si>
  <si>
    <t>522 61 05</t>
  </si>
  <si>
    <t>795 01 05</t>
  </si>
  <si>
    <t>Администрация города (компенсация выпадающих доходов организациям, предоставляющим населению услуги газоснабжения</t>
  </si>
  <si>
    <t>522 21 00</t>
  </si>
  <si>
    <t>МКУ "Капитальное строительство" (строительство)</t>
  </si>
  <si>
    <t>795 01 12</t>
  </si>
  <si>
    <t>МКУ "Капитальное строительство"</t>
  </si>
  <si>
    <t>522 56 03</t>
  </si>
  <si>
    <t>795 01 16</t>
  </si>
  <si>
    <t>Департамент образования и молодежной политики</t>
  </si>
  <si>
    <t>522 56 01</t>
  </si>
  <si>
    <t>795 01 17</t>
  </si>
  <si>
    <t>522 56 02</t>
  </si>
  <si>
    <t>795 01 18</t>
  </si>
  <si>
    <t>522 28 10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</si>
  <si>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5210104</t>
    </r>
  </si>
  <si>
    <t>432 02 00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</si>
  <si>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5210217</t>
    </r>
  </si>
  <si>
    <t>522 28 06</t>
  </si>
  <si>
    <t>522 28 05</t>
  </si>
  <si>
    <t>522 28 07</t>
  </si>
  <si>
    <t>МКУ "Капитальное строительство</t>
  </si>
  <si>
    <t>522 58 04</t>
  </si>
  <si>
    <t>522 35 00</t>
  </si>
  <si>
    <t>795 01 22</t>
  </si>
  <si>
    <t>Всего:</t>
  </si>
  <si>
    <t>Перечень  целевых программ городского округа</t>
  </si>
  <si>
    <t>795 01 01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</si>
  <si>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  </r>
  </si>
  <si>
    <t>795 01 02</t>
  </si>
  <si>
    <t>795 01 24</t>
  </si>
  <si>
    <t>795 01 03</t>
  </si>
  <si>
    <t>795 01 04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</si>
  <si>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информационного общества на территории городского округа город Мегион на 2011-2013 годы"</t>
    </r>
  </si>
  <si>
    <t>795 01 06</t>
  </si>
  <si>
    <t>795 01 07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</si>
  <si>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"Мероприятия  в  области  градостроительной деятельности  городского округа город Мегион на 2012-2013 годы и период до 2015 года"</t>
    </r>
  </si>
  <si>
    <t>795 01 08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</si>
  <si>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"Формирование доступной среды для инвалидов и других маломобильных групп населения на территории городского округа на 2012-2015 годы"</t>
    </r>
  </si>
  <si>
    <t>795 01 10</t>
  </si>
  <si>
    <t>795 01 11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</si>
  <si>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"Энергосбережение и повышение энергетической эффективности и энергобезопасности муниципального образования городской округ город Мегион"</t>
    </r>
  </si>
  <si>
    <t>795 01 13</t>
  </si>
  <si>
    <t>795 01 14</t>
  </si>
  <si>
    <t>795 01 15</t>
  </si>
  <si>
    <t>795 01 20</t>
  </si>
  <si>
    <t>Программа"Информационное обеспечение деятельности органов местного самоуправления городского округа город Мегион на 2012 год"</t>
  </si>
  <si>
    <t>администрация города</t>
  </si>
  <si>
    <t>795 01 23</t>
  </si>
  <si>
    <t>Итого по программам</t>
  </si>
  <si>
    <t>795 01 25</t>
  </si>
  <si>
    <t>Иные межбюджетные трансферты, предоставляемые бюджету городского округа город Мегион  на  2012 год   и плановый период 2013 и 2014 годов</t>
  </si>
  <si>
    <t>тыс.рублей</t>
  </si>
  <si>
    <t>2013 год</t>
  </si>
  <si>
    <t>2014 год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</si>
  <si>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</si>
  <si>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</si>
  <si>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</si>
  <si>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Иные закупки товаров и услуг для государственных нужд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</si>
  <si>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</si>
  <si>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</si>
  <si>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</si>
  <si>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</si>
  <si>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</si>
  <si>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Подпрограмма "Инновационное развитие образования"</t>
  </si>
  <si>
    <t>Подпрограмма "Обеспечение комплексной безопасности и комфортных условий образовательного процесса"</t>
  </si>
  <si>
    <t>Итого изменений</t>
  </si>
  <si>
    <t>Утверждено с учетом произведенных изменений</t>
  </si>
  <si>
    <t>Изменения (+,-)</t>
  </si>
  <si>
    <t>С учетом изменений</t>
  </si>
  <si>
    <t>Средства автономного округа</t>
  </si>
  <si>
    <t>Средства местного бюджета</t>
  </si>
  <si>
    <t>4219900</t>
  </si>
  <si>
    <t>Программа "Поддержка и развитие малого и среднего предпринимательства на территории городского округа город Мегион на 2011-2013 годы и на период до 2015 года"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</si>
  <si>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</si>
  <si>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МКУ КС - программа "Развитие материально-технической базы дошкольных образовательных учреждений в ХМАО-Югре"</t>
  </si>
  <si>
    <t>МКУ КС - подпрограмма "Развитие материально-технической базы сферы образования" программа "Новая школа Югры"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</si>
  <si>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федерального бюджета)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</si>
  <si>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</si>
  <si>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</si>
  <si>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</si>
  <si>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</si>
  <si>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</si>
  <si>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</si>
  <si>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</si>
  <si>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Федеральные средства</t>
  </si>
  <si>
    <t>522 04 00</t>
  </si>
  <si>
    <t>Аналитическая таблица расходов бюджета городского округа города Мегион на 2012 год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</si>
  <si>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</si>
  <si>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</si>
  <si>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</si>
  <si>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</si>
  <si>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</si>
  <si>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</si>
  <si>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</si>
  <si>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</si>
  <si>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522 44 00</t>
  </si>
  <si>
    <t>522 28 11</t>
  </si>
  <si>
    <t>795 01 09</t>
  </si>
  <si>
    <t>522 63 00</t>
  </si>
  <si>
    <t>МБОУ ДОД Детская художественная школа  - ведомственная целевая программа на 2012-2015 годы  "Культура города Мегион на 2011 год" (целевые субсидии)</t>
  </si>
  <si>
    <t xml:space="preserve">МБОУ ДОД Детская школа искусств им.Кузьмина - ведомственная целевая программа на 2012-2015 годы  "Культура города Мегион на 2011 год" (целевые субсидии) </t>
  </si>
  <si>
    <t>МБОУ ДОД Детская школа искусств № 2  - ведомственная целевая программа на 2012-2015 годы  "Культура города Мегион на 2011 год" (целевые субсидии)</t>
  </si>
  <si>
    <t xml:space="preserve">МАУ Центр культуры и досуга - ведомственная целевая программа на 2012-2015 годы  "Культура города Мегион на 2011 год" (целевые субсидии) </t>
  </si>
  <si>
    <t xml:space="preserve">МАУ Региональный историко-культурный и экологический центр - ведомственная целевая программа на 2012-2015 годы  "Культура города Мегион на 2011 год" (целевые субсидии) 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</si>
  <si>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</si>
  <si>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</si>
  <si>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</si>
  <si>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</si>
  <si>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</si>
  <si>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</si>
  <si>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</si>
  <si>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</si>
  <si>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Реализация дополнительных мероприятий, направленных на снижение напряженности на рынке труда</t>
  </si>
  <si>
    <t>522 45 00</t>
  </si>
  <si>
    <t>Субвенции, предоставляемые бюджету городского округа город Мегион из регионального фонда компенсаций на 2012 год и плановый период 2013 и 2014 годов</t>
  </si>
  <si>
    <t>0020400.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</si>
  <si>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</si>
  <si>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Содержание отдела здравоохранения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</si>
  <si>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</si>
  <si>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</si>
  <si>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</si>
  <si>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</si>
  <si>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</si>
  <si>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</si>
  <si>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</si>
  <si>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</si>
  <si>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</si>
  <si>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Перераспределение бюджетных ассигнований по письмам главных распорядителей бюджетных средств, перераспределение с резервного фонда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</si>
  <si>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</si>
  <si>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</si>
  <si>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</si>
  <si>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</si>
  <si>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</si>
  <si>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</si>
  <si>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</si>
  <si>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</si>
  <si>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</si>
  <si>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</si>
  <si>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</si>
  <si>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</si>
  <si>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</si>
  <si>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</si>
  <si>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</si>
  <si>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Прочие межбюджетные трансферты</t>
  </si>
  <si>
    <t>522 25 01</t>
  </si>
  <si>
    <t>от ___________2012  №___</t>
  </si>
  <si>
    <t>от _________2012  №______</t>
  </si>
  <si>
    <t>Приложение 8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</si>
  <si>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</si>
  <si>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</si>
  <si>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</si>
  <si>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</si>
  <si>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</si>
  <si>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</si>
  <si>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</si>
  <si>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0113</t>
  </si>
  <si>
    <t>0801</t>
  </si>
  <si>
    <t>1100</t>
  </si>
  <si>
    <t>1102</t>
  </si>
  <si>
    <t>1101</t>
  </si>
  <si>
    <t>Итого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</si>
  <si>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</si>
  <si>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</si>
  <si>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</si>
  <si>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</si>
  <si>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</si>
  <si>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</si>
  <si>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</si>
  <si>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</si>
  <si>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</si>
  <si>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</si>
  <si>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</si>
  <si>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</si>
  <si>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</si>
  <si>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</si>
  <si>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</si>
  <si>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</si>
  <si>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</si>
  <si>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</si>
  <si>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</si>
  <si>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Графа 13: Иные межбюджетные трансферты  в том числе наказы избирателей Депутатам Думы ХМАО-Югры</t>
  </si>
  <si>
    <t>0412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</si>
  <si>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</si>
  <si>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</si>
  <si>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</si>
  <si>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</si>
  <si>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</si>
  <si>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</si>
  <si>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</si>
  <si>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</si>
  <si>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</si>
  <si>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</si>
  <si>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</si>
  <si>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</si>
  <si>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</si>
  <si>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</si>
  <si>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</si>
  <si>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</si>
  <si>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</si>
  <si>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</si>
  <si>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МБУ"Централизованная библиотечная система"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</si>
  <si>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субсидии), МУ"Централизованная библиотечная система"</t>
    </r>
    <r>
      <rPr>
        <sz val="14"/>
        <color indexed="8"/>
        <rFont val="Times New Roman"/>
        <family val="1"/>
        <charset val="204"/>
      </rPr>
      <t>Субсидии</t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</si>
  <si>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</si>
  <si>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</si>
  <si>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</si>
  <si>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</si>
  <si>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</si>
  <si>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</si>
  <si>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</si>
  <si>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</si>
  <si>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</si>
  <si>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</si>
  <si>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</si>
  <si>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t xml:space="preserve"> - МБОУ  СОШ № 1 </t>
  </si>
  <si>
    <t xml:space="preserve"> - МБОУ  СОШ № 2 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</si>
  <si>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</si>
  <si>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</si>
  <si>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</si>
  <si>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</si>
  <si>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</si>
  <si>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</si>
  <si>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</si>
  <si>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</si>
  <si>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</si>
  <si>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 xml:space="preserve"> - МБОУ СОШ № 5</t>
  </si>
  <si>
    <t xml:space="preserve"> - МБОУ СОШ № 6</t>
  </si>
  <si>
    <t xml:space="preserve"> - МБОУ СОШ № 7</t>
  </si>
  <si>
    <t xml:space="preserve"> -МОУ ДОД  "Детская школа искусств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</si>
  <si>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</si>
  <si>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</si>
  <si>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</si>
  <si>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</si>
  <si>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</si>
  <si>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</si>
  <si>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</si>
  <si>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</si>
  <si>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</si>
  <si>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</si>
  <si>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</si>
  <si>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</si>
  <si>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</si>
  <si>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</si>
  <si>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</si>
  <si>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</si>
  <si>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</si>
  <si>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</si>
  <si>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</si>
  <si>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</si>
  <si>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</si>
  <si>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</si>
  <si>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</si>
  <si>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</si>
  <si>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</si>
  <si>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</si>
  <si>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</si>
  <si>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</si>
  <si>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</si>
  <si>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</si>
  <si>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</si>
  <si>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</si>
  <si>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</si>
  <si>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</si>
  <si>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</si>
  <si>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</si>
  <si>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</si>
  <si>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</si>
  <si>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</si>
  <si>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</si>
  <si>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</si>
  <si>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</si>
  <si>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</si>
  <si>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</si>
  <si>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</si>
  <si>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</si>
  <si>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</si>
  <si>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</si>
  <si>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</si>
  <si>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Раздел, подраздел</t>
  </si>
  <si>
    <t>098 01 02</t>
  </si>
  <si>
    <t>098 02 10</t>
  </si>
  <si>
    <t>098 02 02</t>
  </si>
  <si>
    <t>Графа 9:  Субвенции</t>
  </si>
  <si>
    <t>1004</t>
  </si>
  <si>
    <t xml:space="preserve"> - Департамент образования и молодёжной политики (администрирование)</t>
  </si>
  <si>
    <t xml:space="preserve"> - Департамент образования и молодёжной политики (субвенции на реализацию гарантий детям-инвалидам)</t>
  </si>
  <si>
    <t xml:space="preserve"> - МДОУ "Сказка" (субвенции на реализацию гарантий детям-инвалидам)</t>
  </si>
  <si>
    <t xml:space="preserve"> - МБОУ СОШ № 4 (администрирование)</t>
  </si>
  <si>
    <t>Мероприятия по переселению  граждан из аварийного жилого фонда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</si>
  <si>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</si>
  <si>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</si>
  <si>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</si>
  <si>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</si>
  <si>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</si>
  <si>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</si>
  <si>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Адресная программа городского округа город Мегион по проведению капитального ремонта многоквартирных домов на 2012-2015 годы"</t>
  </si>
  <si>
    <t>795 01 26</t>
  </si>
  <si>
    <t>Письмо Департамента образования и молодежной политики от 06.03.2012 №474-ЛС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</si>
  <si>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</si>
  <si>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</si>
  <si>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795 01 27</t>
  </si>
  <si>
    <t xml:space="preserve">МКУ "Капитальное строительство" - Программа Ханты-Мансийского автономного округа-Югры "Наш дом" на 2011-2015 годы 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</si>
  <si>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</si>
  <si>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</si>
  <si>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</si>
  <si>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</si>
  <si>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</si>
  <si>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"Библиотечное дело"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</si>
  <si>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"Народные художественные промыслы и ремесла" 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</si>
  <si>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года, подпрограмма"</t>
    </r>
    <r>
      <rPr>
        <sz val="12"/>
        <color indexed="8"/>
        <rFont val="Times New Roman"/>
        <family val="1"/>
        <charset val="204"/>
      </rPr>
      <t>Музейное дело</t>
    </r>
    <r>
      <rPr>
        <b/>
        <sz val="12"/>
        <color indexed="8"/>
        <rFont val="Times New Roman"/>
        <family val="1"/>
        <charset val="204"/>
      </rPr>
      <t xml:space="preserve">" 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</si>
  <si>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"Содействие занятости населения на 2011-2013 годы"</t>
    </r>
  </si>
  <si>
    <t>Утверждено решением Думы от 23.03.2012 №237</t>
  </si>
  <si>
    <t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</t>
  </si>
  <si>
    <t>МБУ Централизованная библиотечная система - ведомственная целевая программа на 2012-2015 годы  "Культура города Мегиона " (целевые субсидии)</t>
  </si>
  <si>
    <t>МБУ"Дворец искусств"  - ведомственная целевая программа на 2012-2015 годы  "Культура города Мегиона " (целевые субсидии)</t>
  </si>
  <si>
    <r>
      <t xml:space="preserve">Администрация  города - 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</si>
  <si>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Контрольно-счетная палата  (содержание аппарата контрольно -счетной палаты)</t>
  </si>
  <si>
    <t>Контрольно- счетная палата (содержание председателя, заместителя Счетной палаты)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</si>
  <si>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</si>
  <si>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</si>
  <si>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522 70 00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</si>
  <si>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  </r>
  </si>
  <si>
    <t>А</t>
  </si>
  <si>
    <t>Графа 7: Перераспределение бюджетных ассигнований по письмам главных распорядителей бюджетных средств, перераспределение с резервного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</si>
  <si>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"Основные направления развития в области управления и распоряжения муниципальной собственностью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</si>
  <si>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"Подготовка объектов жилищно-коммунального комплекса к эксплуатации в  осенне-зимний  период  2012-2013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</si>
  <si>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"Содержания объектов внешнего благоустройства городского округа город Мегион на 2012 год и плановый период 2013 и 2014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</si>
  <si>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 подпрограмма </t>
    </r>
    <r>
      <rPr>
        <sz val="12"/>
        <color indexed="8"/>
        <rFont val="Times New Roman"/>
        <family val="1"/>
        <charset val="204"/>
      </rPr>
      <t>"Поддержка общественно-значимых, инновационных проектов и информационно-издательская деятельность"</t>
    </r>
  </si>
  <si>
    <t>МКУ "Капитальное строительство" - программа "Развитие транспортной системы городского округа город Мегион на 2012-2014 годы"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</si>
  <si>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 2014 годов".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</si>
  <si>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 на 2012 год"</t>
  </si>
  <si>
    <t>Администрация города -  программа "Мероприятия  в  области  градостроительной деятельности  городского округа город Мегион на 2012-2013 годы и период до 2015 года"</t>
  </si>
  <si>
    <t>Администрация города -программы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</t>
  </si>
  <si>
    <t>Программа "Энергосбережение и повышение энергетической эффективности ХМАО-Югры на 2011-2015 годы и на перспективу до 2020 года"</t>
  </si>
  <si>
    <t>Администрация города -программа "Подготовка объектов жилищно-коммунального комплекса к эксплуатации в  осенне-зимний период 2012-2013 годов"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</si>
  <si>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</si>
  <si>
    <t>Администрация города- программа "Содержания объектов внешнего благоустройства городского округа город Мегион на 2012 год и плановый период 2013 и 2014 годов"</t>
  </si>
  <si>
    <r>
      <t xml:space="preserve">Программа </t>
    </r>
    <r>
      <rPr>
        <sz val="14"/>
        <color indexed="8"/>
        <rFont val="Times New Roman"/>
        <family val="1"/>
        <charset val="204"/>
      </rPr>
      <t>"Развитие физической культуры и спорта в Ханты-Мансийском автономном округе - Югре" на 2011-2013 годы , программа "Развитие  физической культуры и спорта в городском округе город Мегион" на 2011-2013 годы</t>
    </r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</si>
  <si>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" на 2011-2013 годы (Спортивный-комплекс с ледовой ареной) 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</si>
  <si>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на 2011-2013 годы (строительство)</t>
  </si>
  <si>
    <t>4310100</t>
  </si>
  <si>
    <t>В</t>
  </si>
  <si>
    <t>092  34 00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</si>
  <si>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"Создание и восполнение материальных запасов для борьбы с природными пожарами на территории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</si>
  <si>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"Содержания и текущий ремонт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  </r>
  </si>
  <si>
    <t>Участие во Всероссийском конкурсе " Учитель года"Олимпиада школ"</t>
  </si>
  <si>
    <t>Администрация города - 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</si>
  <si>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Администрация города -программа "Капитальный ремонт, реконструкция и ремонт  муниципального жилого фонда городского округа город Мегион на 2012 год и плановый период 2013-2014 гдов"</t>
  </si>
  <si>
    <t>Администрация города (единовременная выплата к 67 годовищине ВОВ)</t>
  </si>
  <si>
    <t>МКУ "Единая дежурно-диспетчерская служба"</t>
  </si>
  <si>
    <t>0309</t>
  </si>
  <si>
    <t xml:space="preserve"> - Муниципальное аатономное учреждение "Региональный историко-культурный и экологический центр"</t>
  </si>
  <si>
    <t xml:space="preserve"> - МБОУ "Детская художественная школа"</t>
  </si>
  <si>
    <t>Программа "Капитальный ремонт, реконструкция и ремонт  муниципального жилого фонда городского округа город Мегион на 2012 год и плановый период 2013 и 2014 годов"</t>
  </si>
  <si>
    <t>Стационарно медицинская помрщь</t>
  </si>
  <si>
    <t>Муниципальное бюджетное учреждение "Центр спортивной подготовки "Спорт-Альтаир" на организацию поездки в г. Турин для участия в турнире по художественной гимнастике, приобретение фотоаппарата</t>
  </si>
  <si>
    <t xml:space="preserve">Муниципальное бюджетное лечебно-профилактическое учреждение "Детская городская больница "Жемчужинка",  оказание финансовой помощи на приобретение медицинского оборудования 
</t>
  </si>
  <si>
    <t xml:space="preserve">Муниципальное бюджетное лечебно-профилактическое учреждение «Детская городская больница «Жемчужинка» оказание финансовой помощи на приобретение коврового покрытия 
</t>
  </si>
  <si>
    <t xml:space="preserve">Муниципальное бюджетное профилактическое учреждение "Городская Больница"  оказание финансовой помощи на приобретение автомобилей 
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</si>
  <si>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оргтехники, компьютерного и медицинского оборудования 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</si>
  <si>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автомобиля, мебели, постельных принадлежностей </t>
  </si>
  <si>
    <t xml:space="preserve">Муниципальное бюджетное лечебно-профилактическое учреждение «Городская больница»,  оказание финансовой помощи на приобретение лекарственных препаратов для Осинцевой Риммы Дмитриевны 
</t>
  </si>
  <si>
    <t xml:space="preserve">Муниципальное автономное учреждение "Региональный историко-культурный и экологический центр", оказание финансовой помощи на приобретение автомобиля 
</t>
  </si>
  <si>
    <t xml:space="preserve">Муниципальное учреждение  «Централизованная библиотечная система», оказание финансовой помощи на ремонт помещения филиала библиотеки 
</t>
  </si>
  <si>
    <t>Муниципальное бюджетное учреждение  «Центр гражданского и военно-патриотического воспитания молодёжи «ФОРПОСТ» имени Героя России гвардии майора Доставалова А.В.",  оказание финансовой помощи на приобретение запасных частей и комплектующих для мотоциклов</t>
  </si>
  <si>
    <t xml:space="preserve">Муниципальное бюджетное общеобразовательное учреждение "Средняя общеобразовательная школа № 3 с углубленным изучением отдельных предметов",  оказание финансовой помощи на приобретение интерактивного оборудования, стендов, стеллажей </t>
  </si>
  <si>
    <t xml:space="preserve">Муниципальное автономное образовательное учреждение "Средняя общеобразовательная школа № 9",оказание финансовой помощи на приобретение оборудования и материалов для слесарных и столярных учебных мастерских </t>
  </si>
  <si>
    <t xml:space="preserve">Муниципальное бюджетное общеобразовательное учреждение «Средняя общеобразовательная школа №7», оказание  финансовой помощи на организацию экспедиции в г. Волгоград для участия в поисковой деятельности </t>
  </si>
  <si>
    <t xml:space="preserve">Муниципальное бюджетное образовательное учреждение «Средняя общеобразовательная школа № 2», оказание финансовой помощи на приобретение оборудования и проведение локальной сети 
</t>
  </si>
  <si>
    <t xml:space="preserve">Муниципальное бюджетное общеобразовательное учреждение «Средняя общеобразовательная школа № 1», оказание финансовой помощи на приобретение демонстрационного оборудования 
</t>
  </si>
  <si>
    <t xml:space="preserve">Муниципальное бюджетное общеобразовательное учреждение «Средняя общеобразовательная школа № 7", оказание финансовой помощи на организацию экспедиции поискового отряда «Истоки» 
</t>
  </si>
  <si>
    <t xml:space="preserve">Муниципальное бюджетное дошкольное образовательное учреждение "Детский сад комбинированного вида № 8 "Белоснежка", оказание финансовой помощи на приобретение мебели 
</t>
  </si>
  <si>
    <t>Уведомление департамента финансов ХМАРО-Югры  №0805 от 23.04.2012г " Об изменении сводной росписи расходов на 2012 финансовый год"</t>
  </si>
  <si>
    <t>Утверждено Решением Думы города от 20.04.2012 №251</t>
  </si>
  <si>
    <t>Изменения</t>
  </si>
  <si>
    <t>Закупка товаров, работ и услуг в сфере информационно-коммуникационных технологий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</si>
  <si>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</si>
  <si>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</si>
  <si>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</si>
  <si>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</si>
  <si>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081</t>
  </si>
  <si>
    <t>082</t>
  </si>
  <si>
    <t>Субсидии некоммерческим  организациям (за исключением государственных учреждений)</t>
  </si>
  <si>
    <t>083</t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</si>
  <si>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процесса" </t>
  </si>
  <si>
    <t xml:space="preserve"> - МКУ "Капитальное строительство" </t>
  </si>
  <si>
    <t>МБОУ СОШ №1 - программа"Новая школа Югры" на 2010-2013 годы подпрограмма "Инновационное развитие образования" (ММЦ)</t>
  </si>
  <si>
    <t>5225601</t>
  </si>
  <si>
    <t>5220101</t>
  </si>
  <si>
    <t>ММАУ "Старт" - Программа "Молодежь Югры" на 2011-2013 годы, подпрограмма "Развитие потенциала молодежи"</t>
  </si>
  <si>
    <t>МБЛПУ "Городская больница" - благотворительное пожертвование на приобретение лапароскопической стойки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</si>
  <si>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реконструкция), целевая программа "Строительство, реконструкция и капитальный ремонт объектов сферы культуры на период 2012-2014 годов"</t>
  </si>
  <si>
    <t>Перераспределение на основании распоряжений администрации города Мегиона " О перераспределении бюджетных средств", согласно приложения</t>
  </si>
  <si>
    <t>Программа "Развитие и укрепление материально-технической базы ЕДДС городского округа город Мегион на 2012 год"</t>
  </si>
  <si>
    <t xml:space="preserve">Постановление администрации города от 25.04.2012  №943 " Об утверждении целевой программы "Развитие и укрепление материально-технической базы ЕДДС городского округа город Мегион на 2012 год" </t>
  </si>
  <si>
    <t xml:space="preserve">Ведомственная целевая программа на 2012-2015 годы  "Культура города Мегиона " </t>
  </si>
  <si>
    <t xml:space="preserve">  - МБУ  "Дворец искусств"</t>
  </si>
  <si>
    <t xml:space="preserve"> - МАУ Центр культуры и досуга </t>
  </si>
  <si>
    <t>Постановление администрации города от 27.04.2012 №954 " О внеснии изменений в постановление администрации города от 27.12.2012 №2975 "Об утверждении ведомственной целевой программы "Культура города Мегиона" на 2012-2014 годы"</t>
  </si>
  <si>
    <t>Департамент муниципальной собственности (прочие расходы)</t>
  </si>
  <si>
    <t xml:space="preserve"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</t>
  </si>
  <si>
    <t>Уведомление Департамента финансов ХМАО-Югры  №0719 от 16.04.2012г " Об изменении сводной росписи расходов на 2012 финансовый год"</t>
  </si>
  <si>
    <t>Уведомление Департамента финансов ХМАО-Югры  №0864 от 02.05.2012г " Об изменении сводной росписи расходов на 2012 финансовый год"</t>
  </si>
  <si>
    <t>Уведомление Департамента финансов ХМАО-Югры  №0867 от 02.05.2012г " Об изменении сводной росписи расходов на 2012 финансовый год"</t>
  </si>
  <si>
    <t>ЗДРАВООХРАНЕНИЕ</t>
  </si>
  <si>
    <t xml:space="preserve"> - МБЛПУ "Городская больница"</t>
  </si>
  <si>
    <t>Ведомственная целевая программа "Анти-спид на 2011-2012 годы", в том числе</t>
  </si>
  <si>
    <t>Ведомственная целевая программа "Неотложные меры борьбы с туберкулезом на 2011-2012 годы", в том числе</t>
  </si>
  <si>
    <t>Письмо отдела организации здравоохранения и контроля качества медицинской помощи администрации города от 12.05.2012 №22-494</t>
  </si>
  <si>
    <r>
      <t>МБЛПУ "Городская больница" - ведомственная целевая программа "Анти-спид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</si>
  <si>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r>
      <t>МБЛПУ "Городская больница" - ведомственная целевая программа "Неотложные меры борьбы с туберкулезом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</si>
  <si>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t>0410</t>
  </si>
  <si>
    <t>Распоряжение администрации города от 10.05.2012 №134 "О перераспределении бюджетных ассигнований"</t>
  </si>
  <si>
    <t xml:space="preserve">Муниципальное автономное общеобразовательное учреждение № 5 «ГИМНАЗИЯ»,  оказание финансовой помощи на приобретение детских игрушек для дошкольных групп 
</t>
  </si>
  <si>
    <t xml:space="preserve">Муниципальное автономное образовательное  учреждение дополнительного образования детей "Детско -  юношеская спортивная школа №3": оказание финансовой помощи на проведение учебно-тренировачных сборов хоккейных команд в г. Минске </t>
  </si>
  <si>
    <t>4709900</t>
  </si>
  <si>
    <t>795 01 29</t>
  </si>
  <si>
    <t>Программа "Молодежь Югры" на 2011-2013 годы, подпрограмма "Развитие потенциала молодежи"</t>
  </si>
  <si>
    <t>522 01 01</t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</si>
  <si>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</si>
  <si>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</si>
  <si>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0409</t>
  </si>
  <si>
    <t>МКУ "Капитальное строительство" - программа "Развитие транспортной системы Ханты-Мансийского автономного округа - Югры" на 2011-2013 годы, и на период до 2015 года, подпрограмма  "Автомобильные дороги"</t>
  </si>
  <si>
    <t>522 59 08</t>
  </si>
  <si>
    <t>МКУ "Капитальное строительство" - программа "Новая школа Югры" на 2011-2013 годы и на период до 2015 года- подпрограмма "Развитие материально-технической базы сферы образования"</t>
  </si>
  <si>
    <t>МКУ "Капитальное строительство" - программа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Мегион" на 2011-2013 годы и на период до 2015 года"</t>
  </si>
  <si>
    <t>Письмо МКУ "Капитальное строительство" от 25.04.2012 №987</t>
  </si>
  <si>
    <t>МКУ "Капитальное строительство" (непрограммные инвестиции - межевание и постановка на кадастровый учет  СК "Юность")</t>
  </si>
  <si>
    <r>
      <rPr>
        <sz val="14"/>
        <color indexed="8"/>
        <rFont val="Times New Roman"/>
        <family val="1"/>
        <charset val="204"/>
      </rPr>
      <t>МКУ "Капитальное строительство" - программа</t>
    </r>
    <r>
      <rPr>
        <b/>
        <sz val="14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4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</si>
  <si>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t xml:space="preserve"> - МКУ "Капитальное строительство" (непрограммные инвестиции) </t>
  </si>
  <si>
    <t xml:space="preserve"> - МКУ "Капитальное строительство" (непрограммные инвестиции - межевание и постановка на кадастровый учет СК Юность) </t>
  </si>
  <si>
    <t xml:space="preserve"> - МКУ "Капитальное строительство" - 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</si>
  <si>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-Программа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</si>
  <si>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(прочие расходы)</t>
  </si>
  <si>
    <t xml:space="preserve"> - Администрация города (резервный фонд администрации города)</t>
  </si>
  <si>
    <t xml:space="preserve"> - Департамент муниципальной собственности (прочие расходы)</t>
  </si>
  <si>
    <t xml:space="preserve"> - Департамент муниципальной собственности</t>
  </si>
  <si>
    <t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                                                                                  (см. графу 7 "Перераспределение бюджетных ассигнований по письмам главных распорядителей бюджетных средств, перераспределение с резервного фонда")</t>
  </si>
  <si>
    <t>Наименование учреждения</t>
  </si>
  <si>
    <t>примечание</t>
  </si>
  <si>
    <t xml:space="preserve"> - Департамент образования и молодежной политики</t>
  </si>
  <si>
    <t>Администрация города (субсидии на выполнение муниципального задания МБУ "Служба спасения" )</t>
  </si>
  <si>
    <t xml:space="preserve"> - МБУ  "Дворец искусств"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</si>
  <si>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МБУ "Мегионские новости"</t>
    </r>
  </si>
  <si>
    <t>Администрация города - субсидии на финансовое обеспечение муниципального задания МБУ "Мегионские новости"</t>
  </si>
  <si>
    <t>МКУ "Капитальное с троительство" (непрограммные инвестиции - для обустройства пандуса)</t>
  </si>
  <si>
    <t>МКУ "Капитальное строительство"  - ремонт жилых помещений отдельных категорий граждан</t>
  </si>
  <si>
    <t xml:space="preserve">Иные межбюджетные трансферты </t>
  </si>
  <si>
    <t>МКУ "Капитальное строительство" -программа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</si>
  <si>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t>ДМС - подпрограмма "Обеспечение жильем молодых семей" федеральной целевой программы "Жилище"</t>
  </si>
  <si>
    <t>0502</t>
  </si>
  <si>
    <t>Письмо МКУ "Капитальное строительство" от 16.05.2012 №1178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</si>
  <si>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</si>
  <si>
    <t>МКУ "Капитальное строительство" - Программа "Формирование доступной среды для инвалидов и других маломобильных групп населения на территории городского округа на 2012-2015 годы"</t>
  </si>
  <si>
    <t>МКУ "Капитальное строительство" - Программа "Строительство, реконструкция и капитальный ремонт объектов сферы культуры на период 2012-2014 годов", 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</t>
  </si>
  <si>
    <t>Письмо МКУ "Капитальное строительство" от 15.05.2012 №1159</t>
  </si>
  <si>
    <t>Перераспределение по целевой программе  "Организация отдыха, оздоровления, занятости детей, подростков и молодежи городского округа город Мегион на 2012-2013 годы"</t>
  </si>
  <si>
    <r>
      <t xml:space="preserve">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/>
    </r>
  </si>
  <si>
    <t>Графа 12: Иные межбюджетные трансферты (наказы избирателей Депутатам Думы ХМАО-Югры)</t>
  </si>
  <si>
    <t>Графа 11:  Субсидии</t>
  </si>
  <si>
    <t xml:space="preserve"> - МАУ "Комбинат общественного питания" </t>
  </si>
  <si>
    <t xml:space="preserve"> - Управление физической культуры и спорта </t>
  </si>
  <si>
    <t xml:space="preserve"> - Департамент образования и молодёжной политики</t>
  </si>
  <si>
    <t>рублей</t>
  </si>
  <si>
    <t>Источник финансирования</t>
  </si>
  <si>
    <t>Средства местного бюджета, в т.ч.</t>
  </si>
  <si>
    <t>Средства автономного округа, в т.ч.</t>
  </si>
  <si>
    <t>спонсорские средства с учетом остатков 2011г. (ОАО "СН-МНГ")</t>
  </si>
  <si>
    <t>Субсидии на питание детей</t>
  </si>
  <si>
    <t>Субвенции на приобретение путевок в выездные лагеря</t>
  </si>
  <si>
    <t xml:space="preserve">Графа 9: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</si>
  <si>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2"/>
        <color indexed="8"/>
        <rFont val="Times New Roman"/>
        <family val="1"/>
        <charset val="204"/>
      </rPr>
      <t>(целевая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субсидия)</t>
    </r>
    <r>
      <rPr>
        <sz val="12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</si>
  <si>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>МБУ"Центр гражданского и военно-патриотического воспитания молодежи"Форпост" им. Достовалова (целевые субсидии)</t>
  </si>
  <si>
    <t>Письмо Департамента образования и молодежной политики от 16.05.2012 №1117-ЛС</t>
  </si>
  <si>
    <t xml:space="preserve">Графа 13: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</si>
  <si>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t>Письмо Департамента образования и молодежной политики от 16.05.2012 №1117-ЛС (см. графу 9  "Перераспределение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годы")</t>
  </si>
  <si>
    <t>Субсидии на завершение строительства объекта</t>
  </si>
  <si>
    <t xml:space="preserve">Распределение дотации </t>
  </si>
  <si>
    <t xml:space="preserve"> - МАУ "Театр музыки"</t>
  </si>
  <si>
    <t>Письмо отдела культуры от 16.05.2012 №418</t>
  </si>
  <si>
    <t xml:space="preserve"> - МБУ ЦБС</t>
  </si>
  <si>
    <t>795 01 30</t>
  </si>
  <si>
    <t>795 01 31</t>
  </si>
  <si>
    <r>
      <t>Программа</t>
    </r>
    <r>
      <rPr>
        <b/>
        <sz val="12"/>
        <rFont val="Times New Roman"/>
        <family val="1"/>
        <charset val="204"/>
      </rPr>
      <t xml:space="preserve"> "Развитие материально-технической базы  дошкольных образовательных учреждений в Ханты-Мансийском автономном округе - Югре" на 2007-2010 годы</t>
    </r>
  </si>
  <si>
    <t>795 01 32</t>
  </si>
  <si>
    <t>Благотворительное пожертвование ОАО "СН-МНГ"</t>
  </si>
  <si>
    <t>от _________2012    №____</t>
  </si>
  <si>
    <t>Защита населения и территории от чрезвычайных ситуаций</t>
  </si>
  <si>
    <t>Поступление средств  от ОАО " СН-МНГ" благотворительное пожертвование согласно соглашения на благотворительную деятельность от 26.01.2012 №б/н</t>
  </si>
  <si>
    <t>Поступление средств  от ОАО "СН-МНГ" благотворительное пожертвование на организацию отдыха детей г.Мегиона и п.Высокий согласно соглашению № б/н от 19.12.2011г.</t>
  </si>
  <si>
    <t>Уведомление Департамента финансов ХМАО-Югры  №0915 от 16.05.2012г " Об изменении сводной росписи расходов на 2012 финансовый год"</t>
  </si>
  <si>
    <t xml:space="preserve">Департамент муниципальной собственности  - программа "Снижение рисков и смягчение последствий чрезвычайных ситуаций природного и техногенного характера в ХМАО-Югре на 2012-2014 годы и плановый период до 2016 года" </t>
  </si>
  <si>
    <t>ДМС  -  программа "Снижение рисков и смягчение  последствий чрезвычайных ситуаций природного и техногенного характера в ХМАО-Югре на 2012-2014 годы и на период до 2016 года", программа "Снижение рисков и смягчение  последствий чрезвычайных ситуаций природного и техногенного характера в городском округе город Мегион"</t>
  </si>
  <si>
    <t>522 76 00</t>
  </si>
  <si>
    <t>Мероприятия в области образования</t>
  </si>
  <si>
    <t>МАУ "Комбинат общественного питания учреждений социальной сферы" - реализация постановления правительства ХМАО-Югры от 10.02.2012 №52-п "О комплексе мер по модернизации общего образования ХМАО-Югры в 2012 году"</t>
  </si>
  <si>
    <t>резервный фонд администрации Тюменской области</t>
  </si>
  <si>
    <t>Графа 9:  Благотворительное пожертвование ОАО "СН-МНГ"</t>
  </si>
  <si>
    <t>Графа 11:  Субвенции</t>
  </si>
  <si>
    <r>
      <t>Департамент образования и молодежной политики - целевые субсидии на модернизацию региональных систем общего образования</t>
    </r>
    <r>
      <rPr>
        <sz val="14"/>
        <color indexed="8"/>
        <rFont val="Times New Roman"/>
        <family val="1"/>
        <charset val="204"/>
      </rPr>
      <t>, в том числе:</t>
    </r>
  </si>
  <si>
    <t>МКУ "Капитальное строительство" (непрограммные инвестиции - ПИР  по реконструкции крыши корпуса №2 МБОУ СОШ №4)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</si>
  <si>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годы", программа "Наш дом  2011-2015 годы"</t>
  </si>
  <si>
    <t xml:space="preserve">Администрация города - Программа Ханты-Мансийского автономного округа-Югры "Наш дом" на 2011-2015 годы </t>
  </si>
  <si>
    <t>Программа Ханты-Мансийского автономного округа-Югры "Наш дом"на 2011-2013 годы,  программа городского округа город Мегион по проведению капитального ремонта многоквартирных домов "Наш дом" на 2011-2013 годы</t>
  </si>
  <si>
    <t>795 01 28</t>
  </si>
  <si>
    <t xml:space="preserve"> -МБОУ  СОШ № 7</t>
  </si>
  <si>
    <t xml:space="preserve"> -МАОУ  № 5 "Гимназия" </t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</si>
  <si>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</si>
  <si>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МКУ  КС - Программа"Новая школа Югры" на 2010-2013 годы подпрограмма "Развитие материально-технической базы сферы образования" (д/с Теремок), программа "Развитие материально-технической базы сферы образования городского округа город Мегион на 2012-2013 годы"</t>
  </si>
  <si>
    <t>МКУ "Капитальное строительство" -подпрограмма "Развитие материально-технической базы сферы образования" программы "Новая школа Югры" , программа "Развитие материально-технической базы сферы образования городского округа город Мегион на 2012-2013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</si>
  <si>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образования", программа "Развитие материально-технической базы сферы образования городского округа город Мегион на 2012-2013 годы"</t>
    </r>
  </si>
  <si>
    <t>Утверждено решением Думы от 30.05.2012 №264</t>
  </si>
  <si>
    <t>Другие вопросы в области жилищно-коммунального хозяйства</t>
  </si>
  <si>
    <t>Субвенции на реализацию программы "Улучшение жилищных условий населения ХМАО-Югры"</t>
  </si>
  <si>
    <t>5223500</t>
  </si>
  <si>
    <t>Приложение 6</t>
  </si>
  <si>
    <r>
      <rPr>
        <sz val="12"/>
        <color indexed="8"/>
        <rFont val="Times New Roman"/>
        <family val="1"/>
        <charset val="204"/>
      </rPr>
      <t xml:space="preserve"> Программа</t>
    </r>
    <r>
      <rPr>
        <b/>
        <sz val="12"/>
        <color indexed="8"/>
        <rFont val="Times New Roman"/>
        <family val="1"/>
        <charset val="204"/>
      </rPr>
      <t xml:space="preserve"> "Организация  отдыха, оздоровления, занятости детей, подростков и молодежи городского округа город Мегион на 2012-2013 годы"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</si>
  <si>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"Дети Югры" на 2011-2015 годы, подпрограмма "</t>
    </r>
    <r>
      <rPr>
        <sz val="12"/>
        <color indexed="8"/>
        <rFont val="Times New Roman"/>
        <family val="1"/>
        <charset val="204"/>
      </rPr>
      <t>Организация отдыха и оздоровления детей, проживающих в муниципальных образованиях автономного округа</t>
    </r>
    <r>
      <rPr>
        <b/>
        <sz val="12"/>
        <color indexed="8"/>
        <rFont val="Times New Roman"/>
        <family val="1"/>
        <charset val="204"/>
      </rPr>
      <t>"</t>
    </r>
  </si>
  <si>
    <t>796 01 28</t>
  </si>
  <si>
    <t>Адресная программа городского округа город Мегион по переселению граждан из аварийного жилищного фонда на 2012 год</t>
  </si>
  <si>
    <t>Программа "Строительство, реконструкция и капитальный ремонт объектов сферы культуры на период 2012-2014 годов", (программа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культуры")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</si>
  <si>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 укрепление материально-технической базы единой дежурно-диспетчерской службы  городского округа город Мегион"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</si>
  <si>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</t>
    </r>
  </si>
  <si>
    <r>
      <t xml:space="preserve"> </t>
    </r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на период до 2015 года"подпрограмма </t>
    </r>
    <r>
      <rPr>
        <sz val="12"/>
        <color indexed="8"/>
        <rFont val="Times New Roman"/>
        <family val="1"/>
        <charset val="204"/>
      </rPr>
      <t>"Инновационное развитие образования в муниципальных общеобразовательных учреждениях городского округа город Мегион на 2012 год</t>
    </r>
    <r>
      <rPr>
        <b/>
        <sz val="12"/>
        <color indexed="8"/>
        <rFont val="Times New Roman"/>
        <family val="1"/>
        <charset val="204"/>
      </rPr>
      <t xml:space="preserve">" </t>
    </r>
  </si>
  <si>
    <t>Подпрограмма"Содействие застройщиков по реализации проектов развития застроенных территорий " программы "Содействие развитию жилищного строительства ХМАО-Югры на 2011-2013 годы и на период до 2015 года" ,Программа "Содействие  развитию жилищного строительства на территории  городского округа город Мегион на 2012-2013 и на период до 2015 года"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</si>
  <si>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 на 2011-2013 годы "</t>
    </r>
  </si>
  <si>
    <r>
      <t xml:space="preserve">Программа </t>
    </r>
    <r>
      <rPr>
        <b/>
        <sz val="12"/>
        <color theme="1"/>
        <rFont val="Times New Roman"/>
        <family val="1"/>
        <charset val="204"/>
      </rPr>
      <t>"Снижение рисков и смягчение последствий чрезвычайных ситуаций природного и техногенного характера в ХМАО-Югре на 2012-2014 годы и на период до 2016 года" , программа  "Снижение рисков и смягчение последствий чрезвычайных ситуаций природного и техногенного характера в городском округе город Мегион"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</si>
  <si>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 на 2011-2013годы", программа "Комплексные меропритяия по профилактике правонарушений на территории   городского округа город Мегион на 2011-2013 годы"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</si>
  <si>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транспортной системы Ханты-Мансийского автономного округа - Югры" на 2011-2013 годы, и на период до 2015 года, подпрограмма  "Автомобильные дороги", программа "Развитие транспортной системы городского округа город Мегион на 2012-2014 годы"</t>
    </r>
  </si>
  <si>
    <t xml:space="preserve">Программа "Развитие малого и среднего предпринимательства в Ханты-Мансийском автономном округе - Югре на 2011-2013 годы и на период до 2015 года", программа "Поддержка и развитие малого и среднего предпринимательства на территории городского округа город Мегион на 2011-2015 годы" </t>
  </si>
  <si>
    <t>Программа "Энергосбережение и повышение энергетической эффективности в ХМАО-Югре на 2010-2015 годы и на перспективу до 2020 года,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</si>
  <si>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"Жилище" на 2011-2013годы и на период до 2015 года ( подпрограмма "Обеспечение жильем молодых семей")</t>
  </si>
  <si>
    <t>522 27 02</t>
  </si>
  <si>
    <t>100 88 20</t>
  </si>
  <si>
    <t>Обеспечение жильем молодых семей</t>
  </si>
  <si>
    <t>Обеспечение жильем молодых семей (Ф.Б.)</t>
  </si>
  <si>
    <t>от __________2012 №_____</t>
  </si>
  <si>
    <t>Распределение бюджетных ассигнований на реализацию ведомственных целевых программ  городского округа город Мегион на 2012 год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</si>
  <si>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"Подготовка образовательных  учреждений городского округа город Мегион к  осенне-зимнему периоду 2012-2013 годов"</t>
    </r>
  </si>
  <si>
    <t>Департамент образования и молодежной политики (детские сады)</t>
  </si>
  <si>
    <t>795 02 01</t>
  </si>
  <si>
    <t>Департамент образования и молодежной политики (общеобразовательные школы)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</si>
  <si>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"Совершенствование организации и осуществление мероприятий по работе с детьми, подростками и молодежью на 2012-2014 годы"</t>
    </r>
  </si>
  <si>
    <t>795 02 02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</si>
  <si>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"Образование" на 2011-2013 годы </t>
    </r>
  </si>
  <si>
    <t>795 02 03</t>
  </si>
  <si>
    <r>
      <rPr>
        <sz val="12"/>
        <color indexed="8"/>
        <rFont val="Times New Roman"/>
        <family val="1"/>
        <charset val="204"/>
      </rPr>
      <t xml:space="preserve">Программа  </t>
    </r>
    <r>
      <rPr>
        <b/>
        <sz val="12"/>
        <color indexed="8"/>
        <rFont val="Times New Roman"/>
        <family val="1"/>
        <charset val="204"/>
      </rPr>
      <t xml:space="preserve">"Культура города Мегион на 2012-2014 годы" </t>
    </r>
  </si>
  <si>
    <t>Администрация города (отдел культуры)</t>
  </si>
  <si>
    <t>795 02 04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</si>
  <si>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"Анти-СПИД на 2011-2012 годы"</t>
    </r>
  </si>
  <si>
    <t>Администрация города (отдел организации здравоохранения и контроля качества медицинской помощи)</t>
  </si>
  <si>
    <t>795 02 05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</si>
  <si>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"Неотложные меры борьбы с туберкулезом на 2011-2012 годы"</t>
    </r>
  </si>
  <si>
    <t>795 02 06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</si>
  <si>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"Пожарная безопасность в муниципальных учреждениях здравоохранения городского округа город Мегион на 2011-2013 годы" </t>
    </r>
  </si>
  <si>
    <t>795 02 07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</si>
  <si>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"Физкультура и спорт в городском округе город Мегион"на 2011-2013 годы</t>
    </r>
  </si>
  <si>
    <t>795 02 08</t>
  </si>
  <si>
    <t>Региональные целевые программы-Субсидии на реализацию программы " Энергосбережение и повышение энергетической активности в ХМАО -Югре до 2020года"</t>
  </si>
  <si>
    <t>Управление физической культуры и спорта администрации города</t>
  </si>
  <si>
    <t>Социальное обеспечение населения-Программа "Жилище" на 2011-2013годы и на период до 2015 года      (подпрограмма "Обеспечение жильем молодых семей")</t>
  </si>
  <si>
    <t>Приложение  5</t>
  </si>
  <si>
    <t>Приложение  6</t>
  </si>
  <si>
    <t>Приложение  9</t>
  </si>
  <si>
    <t>523 57 00</t>
  </si>
  <si>
    <t>433 02 00</t>
  </si>
  <si>
    <t>522 25 02</t>
  </si>
  <si>
    <t>5222502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</si>
  <si>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"Современное здравоохранение Югры на 2011-2013 годы и на период до 2015 года ",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учреждений здравоохранения",  программа "Строительство  капитальных объектов муниципальных лечебных учреждений здравоохранения городского округа город Мегион на 2012-2014 годы"</t>
    </r>
  </si>
  <si>
    <t>Утверждено решением Думы от 28.09.2012 №280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</si>
  <si>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ХМАО-Югре" на 2011-2013годы</t>
    </r>
    <r>
      <rPr>
        <sz val="12"/>
        <color indexed="8"/>
        <rFont val="Times New Roman"/>
        <family val="1"/>
        <charset val="204"/>
      </rPr>
      <t xml:space="preserve"> подпрограмма "Безопасность дорожного движения"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</si>
  <si>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"Обеспечение жильем граждан, выезжающих из ХМАО-Югры в субъекты РФ, не относящиеся к районам Крайнего Севера и приравненным к ним местностям"</t>
    </r>
  </si>
  <si>
    <t>522 27 04</t>
  </si>
  <si>
    <t>436 24 02</t>
  </si>
  <si>
    <t>Пособия и компенсации гражданам и иные социальные выплаты, кроме публичных нормативных документов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</si>
  <si>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"Улучшение жилищных условий отдельных категорий граждан"</t>
    </r>
  </si>
  <si>
    <t>Департамент муниципальной собственности и(возмещение части затратв связи с предоставлением учителям ипотечного кредита)</t>
  </si>
  <si>
    <t>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</si>
  <si>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>Капитальный ремонт многоквартирных домов, пр. "Наш дом"</t>
  </si>
  <si>
    <t>Модернизация региональных систем общего образования</t>
  </si>
  <si>
    <t>Программа энергосбережения и повышения энергетической эффективности на период до 2020 года</t>
  </si>
  <si>
    <t>Подключение общедоступных библиотек Российской Федерации к сети Интернет</t>
  </si>
  <si>
    <t>610</t>
  </si>
  <si>
    <t>Проведение мероприятий для детей и молодежи</t>
  </si>
  <si>
    <t>Школы - детские сады, школы начальные, неполные средние и средние</t>
  </si>
  <si>
    <t xml:space="preserve">Программа " Новая школа Югры" на 2011-2013годы и на период до 2015 года, подпрограмма "Инновационное развитие образования" </t>
  </si>
  <si>
    <t>Программа" Профилактика правонарушений в ХМАО-Югре" на 2011-2013годы, подпрограмма "Безопасность дорожного движения"</t>
  </si>
  <si>
    <t>4362401</t>
  </si>
  <si>
    <t>Субсидии навозмещение части затрат в связи с предоставлением учителям общеобразовательных учреждений  ипотечного кредита (бюджет автономного округа)</t>
  </si>
  <si>
    <t>Субсидии навозмещение части затрат в связи с предоставлением учителям общеобразовательных учреждений  ипотечного кредита (федеральный бюджет</t>
  </si>
  <si>
    <t>4362402</t>
  </si>
  <si>
    <t>436 24  01</t>
  </si>
  <si>
    <t xml:space="preserve"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</t>
  </si>
  <si>
    <t>795 01 33</t>
  </si>
  <si>
    <t>2015 год</t>
  </si>
  <si>
    <t>Подпрограмма " Развите агропромышленного комплекса"</t>
  </si>
  <si>
    <t>Подпрограмма " Развите системы заготовки и переработки дикоросов в ХМАО-Югре"</t>
  </si>
  <si>
    <t>5225600</t>
  </si>
  <si>
    <t>4320200</t>
  </si>
  <si>
    <t>Субсидии на софинансирование объектов капитального строительства муниципальной собственности</t>
  </si>
  <si>
    <t>Возмещение части затрат в связи с предоставлением учителям общеобразовательных учреждений ипотечного кредита</t>
  </si>
  <si>
    <t>4362400</t>
  </si>
  <si>
    <t>Защита населения и территории от последствий чрезвычайных ситуаций природного и техногенного характера, шражданская оборона</t>
  </si>
  <si>
    <t>города Мегион</t>
  </si>
  <si>
    <t>Приложение 15</t>
  </si>
  <si>
    <t>Приложение 16</t>
  </si>
  <si>
    <t>Приложение 17</t>
  </si>
  <si>
    <t>от 30.11.2012 № 305</t>
  </si>
  <si>
    <t>Общий объем субвенций, предоставляемых бюджету городского округа город Мегион из регионального фонда компенсаций на 2013 год и плановый период 2014 и 2015 годов</t>
  </si>
  <si>
    <t>Общий объем субсидий, предоставляемых бюджету городского округа город Мегион из регионального фонда софинансирования расходов  на 2013 год   и плановый  период  2014 и 2015 годов</t>
  </si>
  <si>
    <t>Общий объем иных межбюджетных трансфертов, предоставляемых бюджету городского округа город Мегион  на  2013 год   и плановый период 2014 и 2015 годовпериод 2014 и 2015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</si>
</sst>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8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name val="Times New Roman"/>
      <family val="1"/>
      <charset val="204"/>
    </font>
    <font>
      <sz val="7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33" fillId="0" borderId="0"/>
    <xf numFmtId="43" fontId="1" fillId="0" borderId="0" applyFont="0" applyFill="0" applyBorder="0" applyAlignment="0" applyProtection="0"/>
    <xf numFmtId="0" fontId="77" fillId="0" borderId="0"/>
  </cellStyleXfs>
  <cellXfs count="1095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42" fillId="0" borderId="0" xfId="1" applyFont="1"/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1" xfId="0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wrapText="1"/>
    </xf>
    <xf numFmtId="49" fontId="28" fillId="10" borderId="1" xfId="0" applyNumberFormat="1" applyFont="1" applyFill="1" applyBorder="1" applyAlignment="1">
      <alignment horizontal="center" wrapText="1"/>
    </xf>
    <xf numFmtId="49" fontId="28" fillId="10" borderId="1" xfId="0" applyNumberFormat="1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/>
    </xf>
    <xf numFmtId="164" fontId="28" fillId="10" borderId="0" xfId="0" applyNumberFormat="1" applyFont="1" applyFill="1"/>
    <xf numFmtId="164" fontId="51" fillId="10" borderId="0" xfId="0" applyNumberFormat="1" applyFont="1" applyFill="1"/>
    <xf numFmtId="0" fontId="51" fillId="10" borderId="0" xfId="0" applyFont="1" applyFill="1"/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7" fillId="0" borderId="1" xfId="0" applyFont="1" applyBorder="1"/>
    <xf numFmtId="0" fontId="29" fillId="0" borderId="0" xfId="0" applyFont="1" applyAlignment="1"/>
    <xf numFmtId="44" fontId="27" fillId="2" borderId="1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textRotation="90"/>
    </xf>
    <xf numFmtId="49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/>
    </xf>
    <xf numFmtId="0" fontId="31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horizontal="center" wrapText="1"/>
    </xf>
    <xf numFmtId="164" fontId="31" fillId="2" borderId="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center" wrapText="1"/>
    </xf>
    <xf numFmtId="164" fontId="29" fillId="2" borderId="1" xfId="2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0" fontId="28" fillId="0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27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164" fontId="31" fillId="2" borderId="1" xfId="0" applyNumberFormat="1" applyFont="1" applyFill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0" xfId="0" applyFont="1" applyFill="1"/>
    <xf numFmtId="0" fontId="29" fillId="0" borderId="1" xfId="0" applyFont="1" applyFill="1" applyBorder="1" applyAlignment="1">
      <alignment wrapText="1"/>
    </xf>
    <xf numFmtId="165" fontId="29" fillId="2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wrapText="1"/>
    </xf>
    <xf numFmtId="0" fontId="34" fillId="0" borderId="0" xfId="0" applyFont="1" applyFill="1"/>
    <xf numFmtId="49" fontId="28" fillId="0" borderId="1" xfId="0" applyNumberFormat="1" applyFont="1" applyFill="1" applyBorder="1" applyAlignment="1">
      <alignment horizontal="center" wrapText="1"/>
    </xf>
    <xf numFmtId="0" fontId="45" fillId="2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0" fontId="5" fillId="0" borderId="1" xfId="0" applyFont="1" applyBorder="1"/>
    <xf numFmtId="0" fontId="0" fillId="2" borderId="0" xfId="0" applyFill="1" applyBorder="1"/>
    <xf numFmtId="0" fontId="0" fillId="2" borderId="1" xfId="0" applyFill="1" applyBorder="1"/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33" fillId="0" borderId="0" xfId="1" applyFont="1"/>
    <xf numFmtId="0" fontId="54" fillId="0" borderId="0" xfId="1" applyFont="1" applyProtection="1">
      <protection hidden="1"/>
    </xf>
    <xf numFmtId="0" fontId="54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0" fontId="33" fillId="2" borderId="0" xfId="1" applyFont="1" applyFill="1" applyAlignment="1">
      <alignment horizontal="center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33" fillId="2" borderId="0" xfId="1" applyFont="1" applyFill="1"/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164" fontId="48" fillId="2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0" fontId="46" fillId="0" borderId="1" xfId="0" applyFont="1" applyFill="1" applyBorder="1" applyAlignment="1">
      <alignment horizontal="center" wrapText="1"/>
    </xf>
    <xf numFmtId="49" fontId="44" fillId="0" borderId="1" xfId="0" applyNumberFormat="1" applyFont="1" applyFill="1" applyBorder="1" applyAlignment="1">
      <alignment horizontal="center" wrapText="1"/>
    </xf>
    <xf numFmtId="0" fontId="29" fillId="10" borderId="1" xfId="0" applyFont="1" applyFill="1" applyBorder="1" applyAlignment="1">
      <alignment wrapText="1"/>
    </xf>
    <xf numFmtId="0" fontId="31" fillId="10" borderId="1" xfId="0" applyFont="1" applyFill="1" applyBorder="1" applyAlignment="1">
      <alignment wrapText="1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left"/>
    </xf>
    <xf numFmtId="4" fontId="29" fillId="0" borderId="1" xfId="0" applyNumberFormat="1" applyFont="1" applyBorder="1" applyAlignment="1">
      <alignment horizontal="center"/>
    </xf>
    <xf numFmtId="4" fontId="31" fillId="0" borderId="1" xfId="0" applyNumberFormat="1" applyFont="1" applyBorder="1" applyAlignment="1">
      <alignment horizontal="center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44" fillId="2" borderId="0" xfId="1" applyFont="1" applyFill="1" applyAlignment="1" applyProtection="1">
      <alignment horizontal="left"/>
      <protection hidden="1"/>
    </xf>
    <xf numFmtId="0" fontId="54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5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6" fillId="2" borderId="1" xfId="1" applyNumberFormat="1" applyFont="1" applyFill="1" applyBorder="1" applyAlignment="1" applyProtection="1">
      <alignment horizontal="left" wrapText="1"/>
      <protection hidden="1"/>
    </xf>
    <xf numFmtId="49" fontId="56" fillId="2" borderId="1" xfId="1" applyNumberFormat="1" applyFont="1" applyFill="1" applyBorder="1" applyAlignment="1" applyProtection="1">
      <alignment horizontal="center" wrapText="1"/>
      <protection hidden="1"/>
    </xf>
    <xf numFmtId="166" fontId="56" fillId="2" borderId="1" xfId="1" applyNumberFormat="1" applyFont="1" applyFill="1" applyBorder="1" applyAlignment="1" applyProtection="1">
      <alignment horizontal="center" wrapText="1"/>
      <protection hidden="1"/>
    </xf>
    <xf numFmtId="169" fontId="56" fillId="2" borderId="1" xfId="1" applyNumberFormat="1" applyFont="1" applyFill="1" applyBorder="1" applyAlignment="1" applyProtection="1">
      <alignment horizontal="right" wrapText="1"/>
      <protection hidden="1"/>
    </xf>
    <xf numFmtId="168" fontId="56" fillId="2" borderId="1" xfId="1" applyNumberFormat="1" applyFont="1" applyFill="1" applyBorder="1" applyAlignment="1" applyProtection="1">
      <alignment horizontal="right" wrapText="1"/>
      <protection hidden="1"/>
    </xf>
    <xf numFmtId="170" fontId="56" fillId="2" borderId="1" xfId="1" applyNumberFormat="1" applyFont="1" applyFill="1" applyBorder="1" applyAlignment="1" applyProtection="1">
      <alignment horizontal="right" wrapText="1"/>
      <protection hidden="1"/>
    </xf>
    <xf numFmtId="0" fontId="57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0" xfId="1" applyFont="1" applyFill="1"/>
    <xf numFmtId="49" fontId="33" fillId="2" borderId="0" xfId="1" applyNumberFormat="1" applyFont="1" applyFill="1"/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70" fontId="46" fillId="0" borderId="1" xfId="1" applyNumberFormat="1" applyFont="1" applyFill="1" applyBorder="1" applyAlignment="1" applyProtection="1">
      <alignment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0" fontId="42" fillId="0" borderId="0" xfId="1" applyFont="1" applyAlignment="1" applyProtection="1">
      <alignment horizontal="center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/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0" fontId="42" fillId="0" borderId="14" xfId="0" applyFont="1" applyBorder="1" applyAlignment="1">
      <alignment horizontal="center"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8" fillId="0" borderId="0" xfId="0" applyFont="1"/>
    <xf numFmtId="0" fontId="58" fillId="0" borderId="0" xfId="0" applyFont="1" applyAlignment="1">
      <alignment wrapText="1"/>
    </xf>
    <xf numFmtId="0" fontId="59" fillId="0" borderId="10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vertical="center" wrapText="1"/>
    </xf>
    <xf numFmtId="0" fontId="65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8" fillId="0" borderId="0" xfId="0" applyNumberFormat="1" applyFont="1"/>
    <xf numFmtId="49" fontId="58" fillId="0" borderId="0" xfId="0" applyNumberFormat="1" applyFont="1" applyAlignment="1">
      <alignment wrapText="1"/>
    </xf>
    <xf numFmtId="49" fontId="58" fillId="0" borderId="9" xfId="0" applyNumberFormat="1" applyFont="1" applyBorder="1" applyAlignment="1">
      <alignment horizontal="center" wrapText="1"/>
    </xf>
    <xf numFmtId="49" fontId="65" fillId="0" borderId="7" xfId="0" applyNumberFormat="1" applyFont="1" applyFill="1" applyBorder="1" applyAlignment="1">
      <alignment horizontal="center" vertical="center"/>
    </xf>
    <xf numFmtId="49" fontId="65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59" fillId="0" borderId="20" xfId="0" applyNumberFormat="1" applyFont="1" applyBorder="1" applyAlignment="1">
      <alignment horizont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6" fillId="0" borderId="19" xfId="0" applyNumberFormat="1" applyFont="1" applyFill="1" applyBorder="1" applyAlignment="1">
      <alignment vertical="center" wrapText="1"/>
    </xf>
    <xf numFmtId="49" fontId="58" fillId="0" borderId="7" xfId="0" applyNumberFormat="1" applyFont="1" applyBorder="1" applyAlignment="1">
      <alignment horizontal="center" wrapText="1"/>
    </xf>
    <xf numFmtId="0" fontId="45" fillId="0" borderId="25" xfId="0" applyFont="1" applyBorder="1" applyAlignment="1">
      <alignment vertical="center" wrapText="1"/>
    </xf>
    <xf numFmtId="4" fontId="66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5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5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6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6" fillId="0" borderId="16" xfId="0" applyNumberFormat="1" applyFont="1" applyFill="1" applyBorder="1" applyAlignment="1">
      <alignment vertical="center" wrapText="1"/>
    </xf>
    <xf numFmtId="49" fontId="60" fillId="0" borderId="9" xfId="0" applyNumberFormat="1" applyFont="1" applyBorder="1" applyAlignment="1">
      <alignment horizontal="center" vertical="center" wrapText="1"/>
    </xf>
    <xf numFmtId="0" fontId="31" fillId="10" borderId="28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49" fontId="45" fillId="10" borderId="1" xfId="0" applyNumberFormat="1" applyFont="1" applyFill="1" applyBorder="1" applyAlignment="1">
      <alignment wrapText="1"/>
    </xf>
    <xf numFmtId="0" fontId="42" fillId="2" borderId="0" xfId="0" applyFont="1" applyFill="1"/>
    <xf numFmtId="164" fontId="61" fillId="10" borderId="1" xfId="0" applyNumberFormat="1" applyFont="1" applyFill="1" applyBorder="1" applyAlignment="1">
      <alignment horizontal="right"/>
    </xf>
    <xf numFmtId="164" fontId="61" fillId="10" borderId="1" xfId="0" applyNumberFormat="1" applyFont="1" applyFill="1" applyBorder="1" applyAlignment="1">
      <alignment horizontal="right" wrapText="1"/>
    </xf>
    <xf numFmtId="164" fontId="62" fillId="2" borderId="1" xfId="0" applyNumberFormat="1" applyFont="1" applyFill="1" applyBorder="1"/>
    <xf numFmtId="164" fontId="62" fillId="0" borderId="1" xfId="0" applyNumberFormat="1" applyFont="1" applyBorder="1"/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1" fillId="2" borderId="1" xfId="0" applyNumberFormat="1" applyFont="1" applyFill="1" applyBorder="1"/>
    <xf numFmtId="164" fontId="61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4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1" fillId="10" borderId="1" xfId="0" applyFont="1" applyFill="1" applyBorder="1" applyAlignment="1">
      <alignment wrapText="1"/>
    </xf>
    <xf numFmtId="0" fontId="62" fillId="10" borderId="1" xfId="0" applyFont="1" applyFill="1" applyBorder="1" applyAlignment="1">
      <alignment wrapText="1"/>
    </xf>
    <xf numFmtId="0" fontId="64" fillId="10" borderId="1" xfId="0" applyFont="1" applyFill="1" applyBorder="1" applyAlignment="1">
      <alignment wrapText="1"/>
    </xf>
    <xf numFmtId="49" fontId="62" fillId="10" borderId="1" xfId="0" applyNumberFormat="1" applyFont="1" applyFill="1" applyBorder="1" applyAlignment="1">
      <alignment wrapText="1"/>
    </xf>
    <xf numFmtId="0" fontId="61" fillId="10" borderId="1" xfId="0" applyFont="1" applyFill="1" applyBorder="1" applyAlignment="1">
      <alignment horizontal="left" vertical="center" wrapText="1"/>
    </xf>
    <xf numFmtId="0" fontId="64" fillId="10" borderId="1" xfId="0" applyFont="1" applyFill="1" applyBorder="1" applyAlignment="1">
      <alignment vertical="center" wrapText="1"/>
    </xf>
    <xf numFmtId="0" fontId="63" fillId="10" borderId="1" xfId="0" applyFont="1" applyFill="1" applyBorder="1" applyAlignment="1">
      <alignment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170" fontId="67" fillId="0" borderId="1" xfId="1" applyNumberFormat="1" applyFont="1" applyFill="1" applyBorder="1" applyAlignment="1" applyProtection="1">
      <alignment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0" xfId="0" applyFont="1"/>
    <xf numFmtId="0" fontId="70" fillId="0" borderId="0" xfId="0" applyFont="1" applyAlignment="1">
      <alignment wrapText="1"/>
    </xf>
    <xf numFmtId="0" fontId="70" fillId="0" borderId="0" xfId="0" applyFont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59" fillId="0" borderId="0" xfId="0" applyFont="1" applyAlignment="1">
      <alignment wrapText="1"/>
    </xf>
    <xf numFmtId="0" fontId="59" fillId="0" borderId="0" xfId="0" applyFont="1"/>
    <xf numFmtId="49" fontId="58" fillId="0" borderId="1" xfId="0" applyNumberFormat="1" applyFont="1" applyBorder="1" applyAlignment="1">
      <alignment horizontal="center" wrapText="1"/>
    </xf>
    <xf numFmtId="0" fontId="58" fillId="0" borderId="1" xfId="0" applyFont="1" applyBorder="1" applyAlignment="1">
      <alignment horizontal="left" wrapText="1"/>
    </xf>
    <xf numFmtId="164" fontId="58" fillId="0" borderId="1" xfId="0" applyNumberFormat="1" applyFont="1" applyBorder="1" applyAlignment="1">
      <alignment horizontal="right" wrapText="1"/>
    </xf>
    <xf numFmtId="0" fontId="58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8" fillId="0" borderId="4" xfId="0" applyNumberFormat="1" applyFont="1" applyBorder="1" applyAlignment="1">
      <alignment horizontal="right" wrapText="1"/>
    </xf>
    <xf numFmtId="0" fontId="58" fillId="0" borderId="4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wrapText="1"/>
    </xf>
    <xf numFmtId="164" fontId="59" fillId="0" borderId="1" xfId="0" applyNumberFormat="1" applyFont="1" applyBorder="1"/>
    <xf numFmtId="4" fontId="59" fillId="0" borderId="1" xfId="0" applyNumberFormat="1" applyFont="1" applyBorder="1"/>
    <xf numFmtId="164" fontId="58" fillId="0" borderId="0" xfId="0" applyNumberFormat="1" applyFont="1"/>
    <xf numFmtId="0" fontId="72" fillId="0" borderId="9" xfId="0" applyFont="1" applyBorder="1" applyAlignment="1">
      <alignment horizontal="center" wrapText="1"/>
    </xf>
    <xf numFmtId="0" fontId="72" fillId="0" borderId="10" xfId="0" applyFont="1" applyBorder="1" applyAlignment="1">
      <alignment horizontal="center" wrapText="1"/>
    </xf>
    <xf numFmtId="0" fontId="72" fillId="0" borderId="10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66" fillId="0" borderId="0" xfId="0" applyFont="1"/>
    <xf numFmtId="0" fontId="45" fillId="0" borderId="1" xfId="0" applyFont="1" applyFill="1" applyBorder="1" applyAlignment="1">
      <alignment horizontal="center" wrapText="1"/>
    </xf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12" xfId="0" applyFont="1" applyBorder="1"/>
    <xf numFmtId="0" fontId="70" fillId="0" borderId="36" xfId="0" applyFont="1" applyBorder="1"/>
    <xf numFmtId="0" fontId="70" fillId="0" borderId="26" xfId="0" applyFont="1" applyBorder="1"/>
    <xf numFmtId="4" fontId="70" fillId="0" borderId="26" xfId="0" applyNumberFormat="1" applyFont="1" applyBorder="1"/>
    <xf numFmtId="0" fontId="72" fillId="0" borderId="27" xfId="0" applyFont="1" applyBorder="1" applyAlignment="1">
      <alignment horizontal="center" wrapText="1"/>
    </xf>
    <xf numFmtId="0" fontId="72" fillId="0" borderId="28" xfId="0" applyFont="1" applyBorder="1" applyAlignment="1">
      <alignment horizontal="center" wrapText="1"/>
    </xf>
    <xf numFmtId="0" fontId="72" fillId="0" borderId="28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/>
    </xf>
    <xf numFmtId="0" fontId="70" fillId="0" borderId="26" xfId="0" applyFont="1" applyBorder="1" applyAlignment="1">
      <alignment wrapText="1"/>
    </xf>
    <xf numFmtId="0" fontId="71" fillId="0" borderId="0" xfId="0" applyFont="1"/>
    <xf numFmtId="0" fontId="69" fillId="0" borderId="0" xfId="0" applyFont="1"/>
    <xf numFmtId="164" fontId="31" fillId="2" borderId="1" xfId="0" applyNumberFormat="1" applyFont="1" applyFill="1" applyBorder="1" applyAlignment="1">
      <alignment horizontal="center"/>
    </xf>
    <xf numFmtId="0" fontId="70" fillId="0" borderId="40" xfId="0" applyFont="1" applyBorder="1"/>
    <xf numFmtId="49" fontId="71" fillId="11" borderId="13" xfId="0" applyNumberFormat="1" applyFont="1" applyFill="1" applyBorder="1" applyAlignment="1">
      <alignment horizontal="center" wrapText="1"/>
    </xf>
    <xf numFmtId="0" fontId="61" fillId="11" borderId="6" xfId="0" applyFont="1" applyFill="1" applyBorder="1" applyAlignment="1">
      <alignment wrapText="1"/>
    </xf>
    <xf numFmtId="0" fontId="70" fillId="11" borderId="6" xfId="0" applyFont="1" applyFill="1" applyBorder="1" applyAlignment="1">
      <alignment horizontal="center"/>
    </xf>
    <xf numFmtId="0" fontId="70" fillId="11" borderId="7" xfId="0" applyFont="1" applyFill="1" applyBorder="1"/>
    <xf numFmtId="0" fontId="70" fillId="11" borderId="1" xfId="0" applyFont="1" applyFill="1" applyBorder="1"/>
    <xf numFmtId="0" fontId="62" fillId="11" borderId="1" xfId="0" applyFont="1" applyFill="1" applyBorder="1" applyAlignment="1">
      <alignment wrapText="1"/>
    </xf>
    <xf numFmtId="0" fontId="70" fillId="11" borderId="8" xfId="0" applyFont="1" applyFill="1" applyBorder="1"/>
    <xf numFmtId="0" fontId="62" fillId="11" borderId="2" xfId="0" applyFont="1" applyFill="1" applyBorder="1" applyAlignment="1">
      <alignment wrapText="1"/>
    </xf>
    <xf numFmtId="0" fontId="70" fillId="11" borderId="2" xfId="0" applyFont="1" applyFill="1" applyBorder="1"/>
    <xf numFmtId="4" fontId="71" fillId="11" borderId="18" xfId="0" applyNumberFormat="1" applyFont="1" applyFill="1" applyBorder="1" applyAlignment="1">
      <alignment horizontal="right"/>
    </xf>
    <xf numFmtId="4" fontId="70" fillId="11" borderId="14" xfId="0" applyNumberFormat="1" applyFont="1" applyFill="1" applyBorder="1"/>
    <xf numFmtId="0" fontId="70" fillId="11" borderId="15" xfId="0" applyFont="1" applyFill="1" applyBorder="1"/>
    <xf numFmtId="0" fontId="62" fillId="11" borderId="11" xfId="0" applyFont="1" applyFill="1" applyBorder="1" applyAlignment="1">
      <alignment wrapText="1"/>
    </xf>
    <xf numFmtId="0" fontId="70" fillId="11" borderId="11" xfId="0" applyFont="1" applyFill="1" applyBorder="1"/>
    <xf numFmtId="4" fontId="70" fillId="11" borderId="16" xfId="0" applyNumberFormat="1" applyFont="1" applyFill="1" applyBorder="1"/>
    <xf numFmtId="0" fontId="70" fillId="11" borderId="13" xfId="0" applyFont="1" applyFill="1" applyBorder="1"/>
    <xf numFmtId="0" fontId="62" fillId="11" borderId="6" xfId="0" applyFont="1" applyFill="1" applyBorder="1" applyAlignment="1">
      <alignment wrapText="1"/>
    </xf>
    <xf numFmtId="0" fontId="70" fillId="11" borderId="6" xfId="0" applyFont="1" applyFill="1" applyBorder="1"/>
    <xf numFmtId="4" fontId="70" fillId="11" borderId="18" xfId="0" applyNumberFormat="1" applyFont="1" applyFill="1" applyBorder="1"/>
    <xf numFmtId="4" fontId="70" fillId="11" borderId="32" xfId="0" applyNumberFormat="1" applyFont="1" applyFill="1" applyBorder="1"/>
    <xf numFmtId="49" fontId="71" fillId="11" borderId="13" xfId="0" applyNumberFormat="1" applyFont="1" applyFill="1" applyBorder="1" applyAlignment="1">
      <alignment horizontal="center"/>
    </xf>
    <xf numFmtId="0" fontId="61" fillId="11" borderId="6" xfId="0" applyFont="1" applyFill="1" applyBorder="1" applyAlignment="1">
      <alignment horizontal="left" vertical="center" wrapText="1"/>
    </xf>
    <xf numFmtId="49" fontId="71" fillId="11" borderId="7" xfId="0" applyNumberFormat="1" applyFont="1" applyFill="1" applyBorder="1" applyAlignment="1">
      <alignment horizontal="center"/>
    </xf>
    <xf numFmtId="0" fontId="61" fillId="11" borderId="1" xfId="0" applyFont="1" applyFill="1" applyBorder="1" applyAlignment="1">
      <alignment wrapText="1"/>
    </xf>
    <xf numFmtId="0" fontId="71" fillId="11" borderId="1" xfId="0" applyFont="1" applyFill="1" applyBorder="1"/>
    <xf numFmtId="4" fontId="71" fillId="11" borderId="14" xfId="0" applyNumberFormat="1" applyFont="1" applyFill="1" applyBorder="1"/>
    <xf numFmtId="2" fontId="70" fillId="11" borderId="7" xfId="0" applyNumberFormat="1" applyFont="1" applyFill="1" applyBorder="1"/>
    <xf numFmtId="2" fontId="70" fillId="11" borderId="15" xfId="0" applyNumberFormat="1" applyFont="1" applyFill="1" applyBorder="1"/>
    <xf numFmtId="0" fontId="67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64" fontId="31" fillId="0" borderId="0" xfId="0" applyNumberFormat="1" applyFont="1" applyBorder="1" applyAlignment="1">
      <alignment vertical="center" wrapText="1"/>
    </xf>
    <xf numFmtId="0" fontId="66" fillId="0" borderId="0" xfId="0" applyFont="1" applyAlignment="1">
      <alignment wrapText="1"/>
    </xf>
    <xf numFmtId="0" fontId="75" fillId="0" borderId="9" xfId="0" applyFont="1" applyBorder="1" applyAlignment="1">
      <alignment horizontal="center" wrapText="1"/>
    </xf>
    <xf numFmtId="0" fontId="75" fillId="0" borderId="10" xfId="0" applyFont="1" applyBorder="1" applyAlignment="1">
      <alignment horizontal="center" wrapText="1"/>
    </xf>
    <xf numFmtId="0" fontId="75" fillId="0" borderId="10" xfId="0" applyFont="1" applyBorder="1" applyAlignment="1">
      <alignment horizontal="center"/>
    </xf>
    <xf numFmtId="0" fontId="75" fillId="0" borderId="12" xfId="0" applyFont="1" applyBorder="1" applyAlignment="1">
      <alignment horizontal="center"/>
    </xf>
    <xf numFmtId="0" fontId="75" fillId="0" borderId="0" xfId="0" applyFont="1" applyAlignment="1">
      <alignment horizontal="center"/>
    </xf>
    <xf numFmtId="49" fontId="75" fillId="0" borderId="13" xfId="0" applyNumberFormat="1" applyFont="1" applyFill="1" applyBorder="1" applyAlignment="1">
      <alignment horizontal="center"/>
    </xf>
    <xf numFmtId="0" fontId="31" fillId="0" borderId="6" xfId="0" applyFont="1" applyFill="1" applyBorder="1" applyAlignment="1">
      <alignment wrapText="1"/>
    </xf>
    <xf numFmtId="0" fontId="66" fillId="0" borderId="6" xfId="0" applyFont="1" applyFill="1" applyBorder="1"/>
    <xf numFmtId="49" fontId="75" fillId="0" borderId="15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wrapText="1"/>
    </xf>
    <xf numFmtId="0" fontId="66" fillId="0" borderId="11" xfId="0" applyFont="1" applyFill="1" applyBorder="1"/>
    <xf numFmtId="4" fontId="66" fillId="0" borderId="11" xfId="0" applyNumberFormat="1" applyFont="1" applyFill="1" applyBorder="1"/>
    <xf numFmtId="49" fontId="75" fillId="0" borderId="22" xfId="0" applyNumberFormat="1" applyFont="1" applyFill="1" applyBorder="1" applyAlignment="1">
      <alignment horizontal="center"/>
    </xf>
    <xf numFmtId="0" fontId="31" fillId="10" borderId="4" xfId="0" applyFont="1" applyFill="1" applyBorder="1" applyAlignment="1">
      <alignment wrapText="1"/>
    </xf>
    <xf numFmtId="0" fontId="66" fillId="11" borderId="4" xfId="0" applyFont="1" applyFill="1" applyBorder="1"/>
    <xf numFmtId="49" fontId="75" fillId="0" borderId="8" xfId="0" applyNumberFormat="1" applyFont="1" applyFill="1" applyBorder="1" applyAlignment="1">
      <alignment horizontal="center"/>
    </xf>
    <xf numFmtId="0" fontId="66" fillId="11" borderId="2" xfId="0" applyFont="1" applyFill="1" applyBorder="1"/>
    <xf numFmtId="4" fontId="66" fillId="0" borderId="2" xfId="0" applyNumberFormat="1" applyFont="1" applyFill="1" applyBorder="1"/>
    <xf numFmtId="0" fontId="66" fillId="0" borderId="9" xfId="0" applyFont="1" applyFill="1" applyBorder="1"/>
    <xf numFmtId="0" fontId="66" fillId="0" borderId="10" xfId="0" applyFont="1" applyFill="1" applyBorder="1" applyAlignment="1">
      <alignment wrapText="1"/>
    </xf>
    <xf numFmtId="0" fontId="66" fillId="0" borderId="10" xfId="0" applyFont="1" applyFill="1" applyBorder="1"/>
    <xf numFmtId="4" fontId="66" fillId="0" borderId="10" xfId="0" applyNumberFormat="1" applyFont="1" applyFill="1" applyBorder="1"/>
    <xf numFmtId="0" fontId="66" fillId="0" borderId="12" xfId="0" applyFont="1" applyFill="1" applyBorder="1"/>
    <xf numFmtId="49" fontId="75" fillId="0" borderId="13" xfId="0" applyNumberFormat="1" applyFont="1" applyBorder="1" applyAlignment="1">
      <alignment horizontal="center" wrapText="1"/>
    </xf>
    <xf numFmtId="0" fontId="31" fillId="10" borderId="6" xfId="0" applyFont="1" applyFill="1" applyBorder="1" applyAlignment="1">
      <alignment wrapText="1"/>
    </xf>
    <xf numFmtId="0" fontId="75" fillId="0" borderId="6" xfId="0" applyFont="1" applyBorder="1" applyAlignment="1">
      <alignment horizontal="center"/>
    </xf>
    <xf numFmtId="49" fontId="75" fillId="0" borderId="15" xfId="0" applyNumberFormat="1" applyFont="1" applyBorder="1" applyAlignment="1">
      <alignment horizontal="center" wrapText="1"/>
    </xf>
    <xf numFmtId="0" fontId="75" fillId="0" borderId="11" xfId="0" applyFont="1" applyBorder="1" applyAlignment="1">
      <alignment horizontal="center"/>
    </xf>
    <xf numFmtId="49" fontId="75" fillId="0" borderId="22" xfId="0" applyNumberFormat="1" applyFont="1" applyBorder="1" applyAlignment="1">
      <alignment horizontal="center" wrapText="1"/>
    </xf>
    <xf numFmtId="0" fontId="75" fillId="0" borderId="4" xfId="0" applyFont="1" applyBorder="1" applyAlignment="1">
      <alignment horizontal="center"/>
    </xf>
    <xf numFmtId="49" fontId="75" fillId="0" borderId="13" xfId="0" applyNumberFormat="1" applyFont="1" applyFill="1" applyBorder="1" applyAlignment="1">
      <alignment horizontal="center" wrapText="1"/>
    </xf>
    <xf numFmtId="0" fontId="75" fillId="11" borderId="6" xfId="0" applyFont="1" applyFill="1" applyBorder="1" applyAlignment="1">
      <alignment horizontal="center"/>
    </xf>
    <xf numFmtId="49" fontId="75" fillId="0" borderId="22" xfId="0" applyNumberFormat="1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/>
    </xf>
    <xf numFmtId="49" fontId="75" fillId="0" borderId="7" xfId="0" applyNumberFormat="1" applyFont="1" applyFill="1" applyBorder="1" applyAlignment="1">
      <alignment horizontal="center" wrapText="1"/>
    </xf>
    <xf numFmtId="0" fontId="75" fillId="11" borderId="1" xfId="0" applyFont="1" applyFill="1" applyBorder="1" applyAlignment="1">
      <alignment horizontal="center"/>
    </xf>
    <xf numFmtId="49" fontId="75" fillId="0" borderId="15" xfId="0" applyNumberFormat="1" applyFont="1" applyFill="1" applyBorder="1" applyAlignment="1">
      <alignment horizontal="center" wrapText="1"/>
    </xf>
    <xf numFmtId="0" fontId="75" fillId="11" borderId="11" xfId="0" applyFont="1" applyFill="1" applyBorder="1" applyAlignment="1">
      <alignment horizontal="center"/>
    </xf>
    <xf numFmtId="0" fontId="70" fillId="10" borderId="0" xfId="0" applyFont="1" applyFill="1"/>
    <xf numFmtId="4" fontId="70" fillId="0" borderId="1" xfId="0" applyNumberFormat="1" applyFont="1" applyBorder="1"/>
    <xf numFmtId="0" fontId="70" fillId="10" borderId="1" xfId="0" applyFont="1" applyFill="1" applyBorder="1" applyAlignment="1">
      <alignment horizontal="center"/>
    </xf>
    <xf numFmtId="4" fontId="71" fillId="10" borderId="1" xfId="0" applyNumberFormat="1" applyFont="1" applyFill="1" applyBorder="1" applyAlignment="1">
      <alignment horizontal="right"/>
    </xf>
    <xf numFmtId="0" fontId="70" fillId="0" borderId="1" xfId="0" applyFont="1" applyBorder="1"/>
    <xf numFmtId="0" fontId="70" fillId="10" borderId="1" xfId="0" applyFont="1" applyFill="1" applyBorder="1"/>
    <xf numFmtId="0" fontId="46" fillId="0" borderId="10" xfId="0" applyFont="1" applyBorder="1" applyAlignment="1">
      <alignment horizontal="center" vertical="center" wrapText="1"/>
    </xf>
    <xf numFmtId="0" fontId="30" fillId="10" borderId="11" xfId="0" applyFont="1" applyFill="1" applyBorder="1" applyAlignment="1">
      <alignment wrapText="1"/>
    </xf>
    <xf numFmtId="49" fontId="75" fillId="0" borderId="7" xfId="0" applyNumberFormat="1" applyFont="1" applyBorder="1" applyAlignment="1">
      <alignment horizontal="center" wrapText="1"/>
    </xf>
    <xf numFmtId="0" fontId="75" fillId="0" borderId="1" xfId="0" applyFont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164" fontId="45" fillId="0" borderId="6" xfId="0" applyNumberFormat="1" applyFont="1" applyBorder="1" applyAlignment="1">
      <alignment horizontal="center" vertical="center" wrapText="1"/>
    </xf>
    <xf numFmtId="164" fontId="42" fillId="0" borderId="11" xfId="0" applyNumberFormat="1" applyFont="1" applyBorder="1" applyAlignment="1">
      <alignment horizontal="center" vertical="center" wrapText="1"/>
    </xf>
    <xf numFmtId="164" fontId="45" fillId="0" borderId="4" xfId="0" applyNumberFormat="1" applyFont="1" applyBorder="1" applyAlignment="1">
      <alignment horizontal="center" vertical="center" wrapText="1"/>
    </xf>
    <xf numFmtId="164" fontId="45" fillId="0" borderId="6" xfId="0" applyNumberFormat="1" applyFont="1" applyFill="1" applyBorder="1" applyAlignment="1">
      <alignment horizontal="center" vertical="center" wrapText="1"/>
    </xf>
    <xf numFmtId="164" fontId="42" fillId="0" borderId="4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0" fontId="75" fillId="0" borderId="36" xfId="0" applyFont="1" applyFill="1" applyBorder="1"/>
    <xf numFmtId="0" fontId="66" fillId="0" borderId="26" xfId="0" applyFont="1" applyFill="1" applyBorder="1" applyAlignment="1">
      <alignment wrapText="1"/>
    </xf>
    <xf numFmtId="0" fontId="66" fillId="0" borderId="26" xfId="0" applyFont="1" applyFill="1" applyBorder="1"/>
    <xf numFmtId="164" fontId="75" fillId="0" borderId="24" xfId="0" applyNumberFormat="1" applyFont="1" applyFill="1" applyBorder="1" applyAlignment="1">
      <alignment horizontal="center"/>
    </xf>
    <xf numFmtId="0" fontId="66" fillId="0" borderId="39" xfId="0" applyFont="1" applyFill="1" applyBorder="1" applyAlignment="1">
      <alignment vertical="center" wrapText="1"/>
    </xf>
    <xf numFmtId="0" fontId="70" fillId="0" borderId="0" xfId="0" applyFont="1" applyFill="1"/>
    <xf numFmtId="0" fontId="70" fillId="0" borderId="0" xfId="0" applyFont="1" applyBorder="1"/>
    <xf numFmtId="0" fontId="42" fillId="2" borderId="0" xfId="1" applyFont="1" applyFill="1" applyAlignment="1" applyProtection="1">
      <alignment horizontal="left"/>
      <protection hidden="1"/>
    </xf>
    <xf numFmtId="170" fontId="46" fillId="2" borderId="4" xfId="1" applyNumberFormat="1" applyFont="1" applyFill="1" applyBorder="1" applyAlignment="1" applyProtection="1">
      <alignment horizontal="right" wrapText="1"/>
      <protection hidden="1"/>
    </xf>
    <xf numFmtId="164" fontId="46" fillId="2" borderId="4" xfId="1" applyNumberFormat="1" applyFont="1" applyFill="1" applyBorder="1" applyAlignment="1" applyProtection="1">
      <alignment horizontal="right" wrapText="1"/>
      <protection hidden="1"/>
    </xf>
    <xf numFmtId="164" fontId="56" fillId="2" borderId="1" xfId="1" applyNumberFormat="1" applyFont="1" applyFill="1" applyBorder="1" applyAlignment="1" applyProtection="1">
      <alignment horizontal="right" wrapText="1"/>
      <protection hidden="1"/>
    </xf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70" fontId="44" fillId="2" borderId="4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/>
    <xf numFmtId="170" fontId="44" fillId="2" borderId="1" xfId="1" applyNumberFormat="1" applyFont="1" applyFill="1" applyBorder="1"/>
    <xf numFmtId="0" fontId="46" fillId="2" borderId="1" xfId="1" applyFont="1" applyFill="1" applyBorder="1"/>
    <xf numFmtId="176" fontId="46" fillId="2" borderId="1" xfId="1" applyNumberFormat="1" applyFont="1" applyFill="1" applyBorder="1"/>
    <xf numFmtId="164" fontId="46" fillId="2" borderId="1" xfId="1" applyNumberFormat="1" applyFont="1" applyFill="1" applyBorder="1" applyAlignment="1"/>
    <xf numFmtId="0" fontId="44" fillId="2" borderId="1" xfId="1" applyFont="1" applyFill="1" applyBorder="1"/>
    <xf numFmtId="169" fontId="56" fillId="2" borderId="1" xfId="1" applyNumberFormat="1" applyFont="1" applyFill="1" applyBorder="1" applyAlignment="1" applyProtection="1">
      <alignment horizontal="center" wrapText="1"/>
      <protection hidden="1"/>
    </xf>
    <xf numFmtId="0" fontId="75" fillId="0" borderId="0" xfId="0" applyFont="1" applyAlignment="1">
      <alignment horizontal="center"/>
    </xf>
    <xf numFmtId="4" fontId="28" fillId="10" borderId="0" xfId="0" applyNumberFormat="1" applyFont="1" applyFill="1"/>
    <xf numFmtId="164" fontId="29" fillId="2" borderId="0" xfId="0" applyNumberFormat="1" applyFont="1" applyFill="1"/>
    <xf numFmtId="164" fontId="62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66" fillId="0" borderId="7" xfId="0" applyNumberFormat="1" applyFont="1" applyBorder="1" applyAlignment="1">
      <alignment horizontal="center" wrapText="1"/>
    </xf>
    <xf numFmtId="0" fontId="66" fillId="0" borderId="1" xfId="0" applyFont="1" applyBorder="1" applyAlignment="1">
      <alignment horizontal="center"/>
    </xf>
    <xf numFmtId="49" fontId="75" fillId="0" borderId="8" xfId="0" applyNumberFormat="1" applyFont="1" applyFill="1" applyBorder="1" applyAlignment="1">
      <alignment horizont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49" fontId="75" fillId="0" borderId="27" xfId="0" applyNumberFormat="1" applyFont="1" applyFill="1" applyBorder="1" applyAlignment="1">
      <alignment horizontal="center" wrapText="1"/>
    </xf>
    <xf numFmtId="164" fontId="45" fillId="0" borderId="28" xfId="0" applyNumberFormat="1" applyFont="1" applyFill="1" applyBorder="1" applyAlignment="1">
      <alignment horizontal="center" vertical="center" wrapText="1"/>
    </xf>
    <xf numFmtId="0" fontId="66" fillId="0" borderId="0" xfId="0" applyFont="1" applyFill="1"/>
    <xf numFmtId="0" fontId="66" fillId="0" borderId="0" xfId="0" applyFont="1" applyFill="1" applyAlignment="1">
      <alignment wrapText="1"/>
    </xf>
    <xf numFmtId="0" fontId="30" fillId="10" borderId="2" xfId="0" applyFont="1" applyFill="1" applyBorder="1" applyAlignment="1">
      <alignment wrapText="1"/>
    </xf>
    <xf numFmtId="0" fontId="75" fillId="11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75" fillId="0" borderId="0" xfId="0" applyFont="1" applyAlignment="1">
      <alignment horizontal="center"/>
    </xf>
    <xf numFmtId="49" fontId="70" fillId="10" borderId="7" xfId="0" applyNumberFormat="1" applyFont="1" applyFill="1" applyBorder="1"/>
    <xf numFmtId="49" fontId="71" fillId="10" borderId="7" xfId="0" applyNumberFormat="1" applyFont="1" applyFill="1" applyBorder="1"/>
    <xf numFmtId="164" fontId="71" fillId="10" borderId="1" xfId="0" applyNumberFormat="1" applyFont="1" applyFill="1" applyBorder="1"/>
    <xf numFmtId="164" fontId="70" fillId="10" borderId="1" xfId="0" applyNumberFormat="1" applyFont="1" applyFill="1" applyBorder="1"/>
    <xf numFmtId="164" fontId="71" fillId="0" borderId="1" xfId="0" applyNumberFormat="1" applyFont="1" applyBorder="1"/>
    <xf numFmtId="0" fontId="70" fillId="0" borderId="0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49" fontId="75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 vertical="center" wrapText="1"/>
    </xf>
    <xf numFmtId="4" fontId="66" fillId="0" borderId="1" xfId="0" applyNumberFormat="1" applyFont="1" applyFill="1" applyBorder="1" applyAlignment="1">
      <alignment vertical="center"/>
    </xf>
    <xf numFmtId="49" fontId="66" fillId="0" borderId="1" xfId="0" applyNumberFormat="1" applyFont="1" applyFill="1" applyBorder="1" applyAlignment="1">
      <alignment horizontal="center" vertical="center"/>
    </xf>
    <xf numFmtId="0" fontId="66" fillId="0" borderId="1" xfId="0" applyFont="1" applyBorder="1"/>
    <xf numFmtId="4" fontId="66" fillId="0" borderId="1" xfId="0" applyNumberFormat="1" applyFont="1" applyFill="1" applyBorder="1" applyAlignment="1">
      <alignment horizontal="center" vertical="center"/>
    </xf>
    <xf numFmtId="164" fontId="66" fillId="0" borderId="1" xfId="0" applyNumberFormat="1" applyFont="1" applyFill="1" applyBorder="1" applyAlignment="1">
      <alignment horizontal="center" vertical="center"/>
    </xf>
    <xf numFmtId="0" fontId="75" fillId="0" borderId="1" xfId="0" applyFont="1" applyBorder="1"/>
    <xf numFmtId="164" fontId="75" fillId="0" borderId="1" xfId="0" applyNumberFormat="1" applyFont="1" applyBorder="1" applyAlignment="1">
      <alignment horizontal="center"/>
    </xf>
    <xf numFmtId="49" fontId="66" fillId="0" borderId="8" xfId="0" applyNumberFormat="1" applyFont="1" applyBorder="1" applyAlignment="1">
      <alignment horizontal="center" wrapText="1"/>
    </xf>
    <xf numFmtId="0" fontId="66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 vertical="center" wrapText="1"/>
    </xf>
    <xf numFmtId="164" fontId="42" fillId="0" borderId="6" xfId="0" applyNumberFormat="1" applyFont="1" applyFill="1" applyBorder="1" applyAlignment="1">
      <alignment horizontal="center" vertical="center" wrapText="1"/>
    </xf>
    <xf numFmtId="164" fontId="45" fillId="0" borderId="4" xfId="0" applyNumberFormat="1" applyFont="1" applyFill="1" applyBorder="1" applyAlignment="1">
      <alignment horizontal="center" vertical="center" wrapText="1"/>
    </xf>
    <xf numFmtId="49" fontId="75" fillId="0" borderId="8" xfId="0" applyNumberFormat="1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4" fontId="75" fillId="0" borderId="6" xfId="0" applyNumberFormat="1" applyFont="1" applyFill="1" applyBorder="1"/>
    <xf numFmtId="4" fontId="75" fillId="0" borderId="4" xfId="0" applyNumberFormat="1" applyFont="1" applyFill="1" applyBorder="1"/>
    <xf numFmtId="164" fontId="28" fillId="0" borderId="1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164" fontId="0" fillId="0" borderId="0" xfId="0" applyNumberFormat="1"/>
    <xf numFmtId="4" fontId="0" fillId="2" borderId="0" xfId="0" applyNumberFormat="1" applyFill="1" applyBorder="1"/>
    <xf numFmtId="4" fontId="0" fillId="0" borderId="0" xfId="0" applyNumberFormat="1"/>
    <xf numFmtId="0" fontId="30" fillId="2" borderId="11" xfId="0" applyFont="1" applyFill="1" applyBorder="1" applyAlignment="1">
      <alignment wrapText="1"/>
    </xf>
    <xf numFmtId="164" fontId="28" fillId="0" borderId="1" xfId="0" applyNumberFormat="1" applyFont="1" applyBorder="1" applyAlignment="1">
      <alignment horizontal="center" vertical="center" wrapText="1"/>
    </xf>
    <xf numFmtId="0" fontId="75" fillId="0" borderId="0" xfId="0" applyFont="1" applyAlignment="1">
      <alignment horizontal="center"/>
    </xf>
    <xf numFmtId="49" fontId="66" fillId="0" borderId="1" xfId="0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wrapText="1"/>
    </xf>
    <xf numFmtId="0" fontId="72" fillId="0" borderId="1" xfId="0" applyFont="1" applyBorder="1" applyAlignment="1">
      <alignment horizontal="center" wrapText="1"/>
    </xf>
    <xf numFmtId="0" fontId="72" fillId="0" borderId="1" xfId="0" applyFont="1" applyBorder="1" applyAlignment="1">
      <alignment horizontal="center"/>
    </xf>
    <xf numFmtId="49" fontId="71" fillId="10" borderId="1" xfId="0" applyNumberFormat="1" applyFont="1" applyFill="1" applyBorder="1" applyAlignment="1">
      <alignment horizontal="center" wrapText="1"/>
    </xf>
    <xf numFmtId="0" fontId="74" fillId="0" borderId="0" xfId="0" applyFont="1" applyAlignment="1"/>
    <xf numFmtId="4" fontId="42" fillId="0" borderId="1" xfId="0" applyNumberFormat="1" applyFont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5" fillId="0" borderId="1" xfId="0" applyFont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4" fontId="75" fillId="0" borderId="1" xfId="0" applyNumberFormat="1" applyFont="1" applyBorder="1" applyAlignment="1">
      <alignment horizontal="center"/>
    </xf>
    <xf numFmtId="4" fontId="75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 vertical="center" wrapText="1"/>
    </xf>
    <xf numFmtId="49" fontId="75" fillId="0" borderId="20" xfId="0" applyNumberFormat="1" applyFont="1" applyFill="1" applyBorder="1" applyAlignment="1">
      <alignment horizontal="center" wrapText="1"/>
    </xf>
    <xf numFmtId="0" fontId="75" fillId="11" borderId="17" xfId="0" applyFont="1" applyFill="1" applyBorder="1" applyAlignment="1">
      <alignment horizontal="center"/>
    </xf>
    <xf numFmtId="164" fontId="42" fillId="0" borderId="17" xfId="0" applyNumberFormat="1" applyFont="1" applyFill="1" applyBorder="1" applyAlignment="1">
      <alignment horizontal="center" vertical="center" wrapText="1"/>
    </xf>
    <xf numFmtId="0" fontId="31" fillId="10" borderId="1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66" fillId="0" borderId="0" xfId="3" applyFont="1"/>
    <xf numFmtId="0" fontId="66" fillId="0" borderId="0" xfId="3" applyFont="1" applyAlignment="1">
      <alignment horizontal="right"/>
    </xf>
    <xf numFmtId="0" fontId="66" fillId="0" borderId="0" xfId="3" applyFont="1" applyAlignment="1">
      <alignment wrapText="1"/>
    </xf>
    <xf numFmtId="0" fontId="66" fillId="0" borderId="1" xfId="3" applyFont="1" applyFill="1" applyBorder="1" applyAlignment="1">
      <alignment horizontal="center" vertical="center" wrapText="1"/>
    </xf>
    <xf numFmtId="0" fontId="66" fillId="0" borderId="1" xfId="3" applyFont="1" applyBorder="1" applyAlignment="1">
      <alignment horizontal="center" vertical="center" wrapText="1"/>
    </xf>
    <xf numFmtId="0" fontId="66" fillId="0" borderId="1" xfId="3" applyFont="1" applyBorder="1" applyAlignment="1">
      <alignment horizontal="center"/>
    </xf>
    <xf numFmtId="0" fontId="66" fillId="0" borderId="1" xfId="3" applyFont="1" applyFill="1" applyBorder="1" applyAlignment="1">
      <alignment horizontal="center"/>
    </xf>
    <xf numFmtId="0" fontId="66" fillId="0" borderId="1" xfId="3" applyFont="1" applyBorder="1"/>
    <xf numFmtId="4" fontId="66" fillId="0" borderId="1" xfId="3" applyNumberFormat="1" applyFont="1" applyFill="1" applyBorder="1"/>
    <xf numFmtId="4" fontId="66" fillId="0" borderId="1" xfId="3" applyNumberFormat="1" applyFont="1" applyBorder="1"/>
    <xf numFmtId="4" fontId="75" fillId="0" borderId="1" xfId="3" applyNumberFormat="1" applyFont="1" applyBorder="1"/>
    <xf numFmtId="4" fontId="75" fillId="0" borderId="1" xfId="3" applyNumberFormat="1" applyFont="1" applyFill="1" applyBorder="1"/>
    <xf numFmtId="49" fontId="75" fillId="0" borderId="1" xfId="0" applyNumberFormat="1" applyFont="1" applyBorder="1" applyAlignment="1">
      <alignment horizontal="center"/>
    </xf>
    <xf numFmtId="164" fontId="75" fillId="0" borderId="1" xfId="3" applyNumberFormat="1" applyFont="1" applyBorder="1" applyAlignment="1">
      <alignment horizontal="center" vertical="center"/>
    </xf>
    <xf numFmtId="164" fontId="66" fillId="0" borderId="1" xfId="3" applyNumberFormat="1" applyFont="1" applyBorder="1" applyAlignment="1">
      <alignment horizontal="center" vertical="center"/>
    </xf>
    <xf numFmtId="4" fontId="75" fillId="0" borderId="1" xfId="3" applyNumberFormat="1" applyFont="1" applyBorder="1" applyAlignment="1">
      <alignment horizontal="center" vertical="center"/>
    </xf>
    <xf numFmtId="49" fontId="70" fillId="0" borderId="8" xfId="0" applyNumberFormat="1" applyFont="1" applyBorder="1"/>
    <xf numFmtId="0" fontId="62" fillId="10" borderId="2" xfId="0" applyFont="1" applyFill="1" applyBorder="1" applyAlignment="1">
      <alignment wrapText="1"/>
    </xf>
    <xf numFmtId="0" fontId="70" fillId="0" borderId="2" xfId="0" applyFont="1" applyBorder="1"/>
    <xf numFmtId="164" fontId="70" fillId="0" borderId="2" xfId="0" applyNumberFormat="1" applyFont="1" applyBorder="1"/>
    <xf numFmtId="49" fontId="71" fillId="10" borderId="13" xfId="0" applyNumberFormat="1" applyFont="1" applyFill="1" applyBorder="1"/>
    <xf numFmtId="0" fontId="61" fillId="10" borderId="6" xfId="0" applyFont="1" applyFill="1" applyBorder="1" applyAlignment="1">
      <alignment wrapText="1"/>
    </xf>
    <xf numFmtId="0" fontId="70" fillId="0" borderId="6" xfId="0" applyFont="1" applyBorder="1"/>
    <xf numFmtId="164" fontId="71" fillId="0" borderId="6" xfId="0" applyNumberFormat="1" applyFont="1" applyBorder="1"/>
    <xf numFmtId="0" fontId="70" fillId="0" borderId="15" xfId="0" applyFont="1" applyBorder="1"/>
    <xf numFmtId="0" fontId="64" fillId="10" borderId="11" xfId="0" applyFont="1" applyFill="1" applyBorder="1" applyAlignment="1">
      <alignment wrapText="1"/>
    </xf>
    <xf numFmtId="0" fontId="70" fillId="0" borderId="11" xfId="0" applyFont="1" applyBorder="1"/>
    <xf numFmtId="164" fontId="70" fillId="0" borderId="11" xfId="0" applyNumberFormat="1" applyFont="1" applyBorder="1"/>
    <xf numFmtId="0" fontId="75" fillId="0" borderId="0" xfId="0" applyFont="1" applyAlignment="1">
      <alignment horizontal="center"/>
    </xf>
    <xf numFmtId="0" fontId="29" fillId="2" borderId="26" xfId="0" applyFont="1" applyFill="1" applyBorder="1" applyAlignment="1">
      <alignment wrapText="1"/>
    </xf>
    <xf numFmtId="0" fontId="75" fillId="0" borderId="12" xfId="0" applyFont="1" applyBorder="1" applyAlignment="1">
      <alignment horizontal="center" vertical="center"/>
    </xf>
    <xf numFmtId="0" fontId="42" fillId="10" borderId="1" xfId="0" applyFont="1" applyFill="1" applyBorder="1" applyAlignment="1">
      <alignment wrapText="1"/>
    </xf>
    <xf numFmtId="0" fontId="42" fillId="0" borderId="0" xfId="1" applyFont="1" applyAlignment="1" applyProtection="1">
      <protection hidden="1"/>
    </xf>
    <xf numFmtId="0" fontId="70" fillId="0" borderId="11" xfId="0" applyFont="1" applyBorder="1" applyAlignment="1">
      <alignment horizontal="left" vertical="center" wrapText="1"/>
    </xf>
    <xf numFmtId="0" fontId="71" fillId="0" borderId="9" xfId="0" applyFont="1" applyBorder="1"/>
    <xf numFmtId="0" fontId="71" fillId="0" borderId="10" xfId="0" applyFont="1" applyBorder="1" applyAlignment="1">
      <alignment wrapText="1"/>
    </xf>
    <xf numFmtId="0" fontId="71" fillId="0" borderId="10" xfId="0" applyFont="1" applyBorder="1"/>
    <xf numFmtId="0" fontId="71" fillId="0" borderId="12" xfId="0" applyFont="1" applyBorder="1"/>
    <xf numFmtId="164" fontId="71" fillId="0" borderId="10" xfId="0" applyNumberFormat="1" applyFont="1" applyBorder="1"/>
    <xf numFmtId="49" fontId="71" fillId="0" borderId="13" xfId="0" applyNumberFormat="1" applyFont="1" applyBorder="1" applyAlignment="1">
      <alignment horizontal="left"/>
    </xf>
    <xf numFmtId="0" fontId="66" fillId="0" borderId="1" xfId="0" applyFont="1" applyBorder="1" applyAlignment="1">
      <alignment horizontal="left" vertical="center" wrapText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49" fontId="29" fillId="0" borderId="1" xfId="0" applyNumberFormat="1" applyFont="1" applyBorder="1" applyAlignment="1">
      <alignment horizontal="left" wrapText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>
      <alignment horizontal="center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164" fontId="42" fillId="0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76" fontId="54" fillId="0" borderId="0" xfId="1" applyNumberFormat="1" applyFont="1"/>
    <xf numFmtId="164" fontId="45" fillId="0" borderId="1" xfId="1" applyNumberFormat="1" applyFont="1" applyFill="1" applyBorder="1" applyAlignment="1" applyProtection="1">
      <alignment horizontal="right" wrapText="1"/>
      <protection hidden="1"/>
    </xf>
    <xf numFmtId="164" fontId="42" fillId="0" borderId="1" xfId="1" applyNumberFormat="1" applyFont="1" applyFill="1" applyBorder="1" applyAlignment="1" applyProtection="1">
      <alignment horizontal="right" wrapText="1"/>
      <protection hidden="1"/>
    </xf>
    <xf numFmtId="0" fontId="45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6" fillId="0" borderId="0" xfId="1" applyFont="1" applyProtection="1">
      <protection hidden="1"/>
    </xf>
    <xf numFmtId="0" fontId="46" fillId="0" borderId="0" xfId="1" applyFont="1"/>
    <xf numFmtId="0" fontId="78" fillId="0" borderId="1" xfId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 wrapText="1"/>
      <protection hidden="1"/>
    </xf>
    <xf numFmtId="0" fontId="78" fillId="2" borderId="1" xfId="1" applyFont="1" applyFill="1" applyBorder="1" applyAlignment="1" applyProtection="1">
      <alignment horizontal="center"/>
      <protection hidden="1"/>
    </xf>
    <xf numFmtId="49" fontId="78" fillId="2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Alignment="1" applyProtection="1">
      <protection hidden="1"/>
    </xf>
    <xf numFmtId="0" fontId="79" fillId="0" borderId="0" xfId="1" applyFont="1" applyAlignment="1"/>
    <xf numFmtId="164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70" fontId="55" fillId="2" borderId="0" xfId="1" applyNumberFormat="1" applyFont="1" applyFill="1"/>
    <xf numFmtId="164" fontId="1" fillId="0" borderId="0" xfId="0" applyNumberFormat="1" applyFont="1"/>
    <xf numFmtId="0" fontId="81" fillId="0" borderId="1" xfId="0" applyFont="1" applyFill="1" applyBorder="1" applyAlignment="1">
      <alignment horizontal="center" wrapText="1"/>
    </xf>
    <xf numFmtId="0" fontId="29" fillId="0" borderId="0" xfId="0" applyFont="1" applyFill="1" applyAlignment="1"/>
    <xf numFmtId="0" fontId="28" fillId="0" borderId="0" xfId="0" applyFont="1" applyFill="1"/>
    <xf numFmtId="0" fontId="28" fillId="0" borderId="0" xfId="0" applyFont="1" applyBorder="1" applyAlignment="1">
      <alignment vertical="center"/>
    </xf>
    <xf numFmtId="0" fontId="50" fillId="0" borderId="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wrapText="1"/>
    </xf>
    <xf numFmtId="49" fontId="28" fillId="2" borderId="1" xfId="0" applyNumberFormat="1" applyFont="1" applyFill="1" applyBorder="1" applyAlignment="1">
      <alignment horizontal="center"/>
    </xf>
    <xf numFmtId="43" fontId="45" fillId="0" borderId="14" xfId="2" applyFont="1" applyFill="1" applyBorder="1" applyAlignment="1">
      <alignment horizontal="right"/>
    </xf>
    <xf numFmtId="43" fontId="28" fillId="0" borderId="0" xfId="2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wrapText="1"/>
    </xf>
    <xf numFmtId="0" fontId="29" fillId="2" borderId="7" xfId="0" applyFont="1" applyFill="1" applyBorder="1" applyAlignment="1">
      <alignment wrapText="1"/>
    </xf>
    <xf numFmtId="0" fontId="30" fillId="2" borderId="1" xfId="0" applyFont="1" applyFill="1" applyBorder="1" applyAlignment="1">
      <alignment horizontal="center" wrapText="1"/>
    </xf>
    <xf numFmtId="49" fontId="30" fillId="2" borderId="1" xfId="0" applyNumberFormat="1" applyFont="1" applyFill="1" applyBorder="1" applyAlignment="1">
      <alignment horizontal="center"/>
    </xf>
    <xf numFmtId="43" fontId="42" fillId="0" borderId="14" xfId="2" applyFont="1" applyFill="1" applyBorder="1" applyAlignment="1">
      <alignment horizontal="right"/>
    </xf>
    <xf numFmtId="49" fontId="32" fillId="2" borderId="1" xfId="0" applyNumberFormat="1" applyFont="1" applyFill="1" applyBorder="1" applyAlignment="1">
      <alignment horizontal="center"/>
    </xf>
    <xf numFmtId="164" fontId="29" fillId="0" borderId="14" xfId="2" applyNumberFormat="1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center" wrapText="1"/>
    </xf>
    <xf numFmtId="164" fontId="31" fillId="0" borderId="14" xfId="2" applyNumberFormat="1" applyFont="1" applyFill="1" applyBorder="1" applyAlignment="1">
      <alignment horizontal="center" wrapText="1"/>
    </xf>
    <xf numFmtId="0" fontId="27" fillId="0" borderId="0" xfId="0" applyFont="1" applyBorder="1"/>
    <xf numFmtId="49" fontId="32" fillId="2" borderId="1" xfId="0" applyNumberFormat="1" applyFont="1" applyFill="1" applyBorder="1" applyAlignment="1">
      <alignment horizontal="center" wrapText="1"/>
    </xf>
    <xf numFmtId="0" fontId="29" fillId="2" borderId="8" xfId="0" applyFont="1" applyFill="1" applyBorder="1" applyAlignment="1">
      <alignment wrapText="1"/>
    </xf>
    <xf numFmtId="0" fontId="30" fillId="0" borderId="2" xfId="0" applyFont="1" applyBorder="1" applyAlignment="1">
      <alignment horizontal="center"/>
    </xf>
    <xf numFmtId="49" fontId="30" fillId="2" borderId="1" xfId="0" applyNumberFormat="1" applyFont="1" applyFill="1" applyBorder="1" applyAlignment="1">
      <alignment horizontal="center" wrapText="1"/>
    </xf>
    <xf numFmtId="43" fontId="29" fillId="0" borderId="32" xfId="0" applyNumberFormat="1" applyFont="1" applyFill="1" applyBorder="1"/>
    <xf numFmtId="0" fontId="28" fillId="0" borderId="0" xfId="0" applyFont="1" applyBorder="1"/>
    <xf numFmtId="0" fontId="31" fillId="0" borderId="15" xfId="0" applyFont="1" applyBorder="1"/>
    <xf numFmtId="0" fontId="28" fillId="0" borderId="11" xfId="0" applyFont="1" applyBorder="1"/>
    <xf numFmtId="43" fontId="31" fillId="0" borderId="16" xfId="0" applyNumberFormat="1" applyFont="1" applyFill="1" applyBorder="1"/>
    <xf numFmtId="164" fontId="82" fillId="2" borderId="1" xfId="2" applyNumberFormat="1" applyFont="1" applyFill="1" applyBorder="1" applyAlignment="1">
      <alignment horizontal="center" wrapText="1"/>
    </xf>
    <xf numFmtId="164" fontId="29" fillId="10" borderId="1" xfId="2" applyNumberFormat="1" applyFont="1" applyFill="1" applyBorder="1" applyAlignment="1">
      <alignment horizontal="center" wrapText="1"/>
    </xf>
    <xf numFmtId="164" fontId="42" fillId="2" borderId="1" xfId="2" applyNumberFormat="1" applyFont="1" applyFill="1" applyBorder="1" applyAlignment="1">
      <alignment horizontal="center" wrapText="1"/>
    </xf>
    <xf numFmtId="164" fontId="45" fillId="2" borderId="1" xfId="2" applyNumberFormat="1" applyFont="1" applyFill="1" applyBorder="1" applyAlignment="1">
      <alignment horizontal="center" wrapText="1"/>
    </xf>
    <xf numFmtId="4" fontId="42" fillId="0" borderId="1" xfId="0" applyNumberFormat="1" applyFont="1" applyBorder="1" applyAlignment="1">
      <alignment horizontal="center"/>
    </xf>
    <xf numFmtId="164" fontId="42" fillId="10" borderId="1" xfId="2" applyNumberFormat="1" applyFont="1" applyFill="1" applyBorder="1" applyAlignment="1">
      <alignment horizontal="center" wrapText="1"/>
    </xf>
    <xf numFmtId="166" fontId="46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right" wrapText="1"/>
      <protection hidden="1"/>
    </xf>
    <xf numFmtId="166" fontId="44" fillId="0" borderId="1" xfId="1" applyNumberFormat="1" applyFont="1" applyFill="1" applyBorder="1" applyAlignment="1" applyProtection="1">
      <alignment horizontal="right" wrapText="1"/>
      <protection hidden="1"/>
    </xf>
    <xf numFmtId="170" fontId="46" fillId="0" borderId="1" xfId="1" applyNumberFormat="1" applyFont="1" applyFill="1" applyBorder="1" applyAlignment="1" applyProtection="1">
      <alignment vertical="center" wrapText="1"/>
      <protection hidden="1"/>
    </xf>
    <xf numFmtId="168" fontId="46" fillId="0" borderId="1" xfId="1" applyNumberFormat="1" applyFont="1" applyFill="1" applyBorder="1" applyAlignment="1" applyProtection="1">
      <alignment wrapText="1"/>
      <protection hidden="1"/>
    </xf>
    <xf numFmtId="168" fontId="44" fillId="0" borderId="1" xfId="1" applyNumberFormat="1" applyFont="1" applyFill="1" applyBorder="1" applyAlignment="1" applyProtection="1">
      <alignment wrapText="1"/>
      <protection hidden="1"/>
    </xf>
    <xf numFmtId="0" fontId="80" fillId="0" borderId="1" xfId="0" applyFont="1" applyFill="1" applyBorder="1" applyAlignment="1">
      <alignment horizontal="center" wrapText="1"/>
    </xf>
    <xf numFmtId="0" fontId="46" fillId="0" borderId="1" xfId="1" applyNumberFormat="1" applyFont="1" applyFill="1" applyBorder="1" applyAlignment="1" applyProtection="1">
      <alignment horizontal="left" wrapText="1"/>
      <protection hidden="1"/>
    </xf>
    <xf numFmtId="0" fontId="44" fillId="0" borderId="1" xfId="1" applyNumberFormat="1" applyFont="1" applyFill="1" applyBorder="1" applyAlignment="1" applyProtection="1">
      <alignment horizontal="left" wrapText="1"/>
      <protection hidden="1"/>
    </xf>
    <xf numFmtId="164" fontId="45" fillId="2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1" applyNumberFormat="1" applyFont="1" applyFill="1" applyBorder="1" applyAlignment="1" applyProtection="1">
      <alignment horizontal="right" wrapText="1"/>
      <protection hidden="1"/>
    </xf>
    <xf numFmtId="164" fontId="75" fillId="0" borderId="1" xfId="1" applyNumberFormat="1" applyFont="1" applyFill="1" applyBorder="1" applyAlignment="1" applyProtection="1">
      <alignment horizontal="right" wrapText="1"/>
      <protection hidden="1"/>
    </xf>
    <xf numFmtId="164" fontId="66" fillId="0" borderId="1" xfId="1" applyNumberFormat="1" applyFont="1" applyFill="1" applyBorder="1" applyAlignment="1" applyProtection="1">
      <alignment horizontal="right" wrapText="1"/>
      <protection hidden="1"/>
    </xf>
    <xf numFmtId="171" fontId="46" fillId="2" borderId="1" xfId="1" applyNumberFormat="1" applyFont="1" applyFill="1" applyBorder="1" applyAlignment="1" applyProtection="1">
      <alignment horizontal="right"/>
      <protection hidden="1"/>
    </xf>
    <xf numFmtId="164" fontId="45" fillId="2" borderId="1" xfId="1" applyNumberFormat="1" applyFont="1" applyFill="1" applyBorder="1" applyAlignment="1" applyProtection="1">
      <alignment horizontal="right"/>
      <protection hidden="1"/>
    </xf>
    <xf numFmtId="164" fontId="42" fillId="2" borderId="1" xfId="1" applyNumberFormat="1" applyFont="1" applyFill="1" applyBorder="1" applyAlignment="1" applyProtection="1">
      <alignment horizontal="right"/>
      <protection hidden="1"/>
    </xf>
    <xf numFmtId="173" fontId="44" fillId="2" borderId="1" xfId="1" applyNumberFormat="1" applyFont="1" applyFill="1" applyBorder="1" applyAlignment="1" applyProtection="1">
      <alignment horizontal="right"/>
      <protection hidden="1"/>
    </xf>
    <xf numFmtId="0" fontId="55" fillId="2" borderId="1" xfId="1" applyFont="1" applyFill="1" applyBorder="1" applyAlignment="1">
      <alignment horizontal="right"/>
    </xf>
    <xf numFmtId="164" fontId="45" fillId="2" borderId="1" xfId="1" applyNumberFormat="1" applyFont="1" applyFill="1" applyBorder="1" applyAlignment="1">
      <alignment horizontal="right"/>
    </xf>
    <xf numFmtId="164" fontId="45" fillId="0" borderId="1" xfId="1" applyNumberFormat="1" applyFont="1" applyBorder="1" applyAlignment="1">
      <alignment horizontal="right"/>
    </xf>
    <xf numFmtId="0" fontId="33" fillId="2" borderId="1" xfId="1" applyFont="1" applyFill="1" applyBorder="1" applyAlignment="1">
      <alignment horizontal="right"/>
    </xf>
    <xf numFmtId="164" fontId="42" fillId="2" borderId="1" xfId="1" applyNumberFormat="1" applyFont="1" applyFill="1" applyBorder="1" applyAlignment="1">
      <alignment horizontal="right"/>
    </xf>
    <xf numFmtId="164" fontId="42" fillId="0" borderId="1" xfId="1" applyNumberFormat="1" applyFont="1" applyBorder="1" applyAlignment="1">
      <alignment horizontal="right"/>
    </xf>
    <xf numFmtId="49" fontId="46" fillId="0" borderId="1" xfId="1" applyNumberFormat="1" applyFont="1" applyFill="1" applyBorder="1" applyAlignment="1">
      <alignment horizontal="right"/>
    </xf>
    <xf numFmtId="170" fontId="46" fillId="0" borderId="1" xfId="1" applyNumberFormat="1" applyFont="1" applyFill="1" applyBorder="1" applyAlignment="1" applyProtection="1">
      <alignment horizontal="right" wrapText="1"/>
      <protection hidden="1"/>
    </xf>
    <xf numFmtId="164" fontId="45" fillId="0" borderId="1" xfId="1" applyNumberFormat="1" applyFont="1" applyFill="1" applyBorder="1" applyAlignment="1" applyProtection="1">
      <alignment horizontal="center" vertical="center" wrapText="1"/>
      <protection hidden="1"/>
    </xf>
    <xf numFmtId="168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" xfId="1" applyNumberFormat="1" applyFont="1" applyFill="1" applyBorder="1" applyAlignment="1" applyProtection="1">
      <alignment horizontal="center" wrapText="1"/>
      <protection hidden="1"/>
    </xf>
    <xf numFmtId="168" fontId="44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/>
      <protection hidden="1"/>
    </xf>
    <xf numFmtId="0" fontId="42" fillId="0" borderId="1" xfId="0" applyFont="1" applyFill="1" applyBorder="1" applyAlignment="1">
      <alignment wrapText="1"/>
    </xf>
    <xf numFmtId="164" fontId="42" fillId="0" borderId="1" xfId="1" applyNumberFormat="1" applyFont="1" applyFill="1" applyBorder="1" applyAlignment="1" applyProtection="1">
      <alignment horizontal="center"/>
      <protection hidden="1"/>
    </xf>
    <xf numFmtId="0" fontId="44" fillId="0" borderId="0" xfId="1" applyFont="1" applyFill="1" applyProtection="1">
      <protection hidden="1"/>
    </xf>
    <xf numFmtId="49" fontId="44" fillId="0" borderId="0" xfId="1" applyNumberFormat="1" applyFont="1" applyFill="1" applyProtection="1">
      <protection hidden="1"/>
    </xf>
    <xf numFmtId="0" fontId="33" fillId="0" borderId="0" xfId="1" applyFont="1" applyFill="1"/>
    <xf numFmtId="0" fontId="55" fillId="0" borderId="0" xfId="1" applyFont="1" applyFill="1"/>
    <xf numFmtId="0" fontId="44" fillId="0" borderId="0" xfId="1" applyFont="1" applyFill="1" applyAlignment="1" applyProtection="1">
      <alignment horizontal="center"/>
      <protection hidden="1"/>
    </xf>
    <xf numFmtId="0" fontId="49" fillId="0" borderId="0" xfId="1" applyFont="1" applyFill="1" applyAlignment="1">
      <alignment horizontal="center" vertical="center"/>
    </xf>
    <xf numFmtId="0" fontId="46" fillId="0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right" wrapText="1"/>
      <protection hidden="1"/>
    </xf>
    <xf numFmtId="0" fontId="57" fillId="0" borderId="0" xfId="1" applyFont="1" applyFill="1"/>
    <xf numFmtId="167" fontId="56" fillId="0" borderId="1" xfId="1" applyNumberFormat="1" applyFont="1" applyFill="1" applyBorder="1" applyAlignment="1" applyProtection="1">
      <alignment horizontal="left" wrapText="1"/>
      <protection hidden="1"/>
    </xf>
    <xf numFmtId="49" fontId="56" fillId="0" borderId="1" xfId="1" applyNumberFormat="1" applyFont="1" applyFill="1" applyBorder="1" applyAlignment="1" applyProtection="1">
      <alignment horizontal="center" wrapText="1"/>
      <protection hidden="1"/>
    </xf>
    <xf numFmtId="166" fontId="56" fillId="0" borderId="1" xfId="1" applyNumberFormat="1" applyFont="1" applyFill="1" applyBorder="1" applyAlignment="1" applyProtection="1">
      <alignment horizontal="center" wrapText="1"/>
      <protection hidden="1"/>
    </xf>
    <xf numFmtId="169" fontId="56" fillId="0" borderId="1" xfId="1" applyNumberFormat="1" applyFont="1" applyFill="1" applyBorder="1" applyAlignment="1" applyProtection="1">
      <alignment horizontal="right" wrapText="1"/>
      <protection hidden="1"/>
    </xf>
    <xf numFmtId="168" fontId="5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1" xfId="1" applyFont="1" applyFill="1" applyBorder="1"/>
    <xf numFmtId="0" fontId="44" fillId="0" borderId="1" xfId="1" applyFont="1" applyFill="1" applyBorder="1"/>
    <xf numFmtId="169" fontId="56" fillId="0" borderId="1" xfId="1" applyNumberFormat="1" applyFont="1" applyFill="1" applyBorder="1" applyAlignment="1" applyProtection="1">
      <alignment horizontal="center" wrapText="1"/>
      <protection hidden="1"/>
    </xf>
    <xf numFmtId="0" fontId="28" fillId="0" borderId="1" xfId="0" applyFont="1" applyFill="1" applyBorder="1" applyAlignment="1">
      <alignment wrapText="1"/>
    </xf>
    <xf numFmtId="49" fontId="33" fillId="0" borderId="0" xfId="1" applyNumberFormat="1" applyFont="1" applyFill="1"/>
    <xf numFmtId="0" fontId="42" fillId="0" borderId="0" xfId="1" applyFont="1" applyFill="1" applyProtection="1">
      <protection hidden="1"/>
    </xf>
    <xf numFmtId="49" fontId="42" fillId="0" borderId="0" xfId="1" applyNumberFormat="1" applyFont="1" applyFill="1" applyProtection="1">
      <protection hidden="1"/>
    </xf>
    <xf numFmtId="0" fontId="42" fillId="0" borderId="0" xfId="1" applyFont="1" applyFill="1" applyAlignment="1" applyProtection="1">
      <protection hidden="1"/>
    </xf>
    <xf numFmtId="0" fontId="43" fillId="0" borderId="0" xfId="1" applyFont="1" applyFill="1" applyProtection="1">
      <protection hidden="1"/>
    </xf>
    <xf numFmtId="0" fontId="43" fillId="0" borderId="0" xfId="1" applyFont="1" applyFill="1"/>
    <xf numFmtId="0" fontId="42" fillId="0" borderId="0" xfId="1" applyFont="1" applyFill="1" applyAlignment="1" applyProtection="1">
      <alignment horizontal="left"/>
      <protection hidden="1"/>
    </xf>
    <xf numFmtId="0" fontId="44" fillId="0" borderId="0" xfId="1" applyFont="1" applyFill="1" applyAlignment="1" applyProtection="1">
      <protection hidden="1"/>
    </xf>
    <xf numFmtId="0" fontId="44" fillId="0" borderId="0" xfId="1" applyFont="1" applyFill="1" applyAlignment="1" applyProtection="1">
      <alignment horizontal="left"/>
      <protection hidden="1"/>
    </xf>
    <xf numFmtId="0" fontId="33" fillId="0" borderId="0" xfId="1" applyFont="1" applyFill="1" applyProtection="1">
      <protection hidden="1"/>
    </xf>
    <xf numFmtId="0" fontId="54" fillId="0" borderId="0" xfId="1" applyFont="1" applyFill="1" applyProtection="1">
      <protection hidden="1"/>
    </xf>
    <xf numFmtId="0" fontId="54" fillId="0" borderId="0" xfId="1" applyFont="1" applyFill="1"/>
    <xf numFmtId="0" fontId="55" fillId="0" borderId="0" xfId="1" applyFont="1" applyFill="1" applyProtection="1">
      <protection hidden="1"/>
    </xf>
    <xf numFmtId="49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9" fillId="0" borderId="0" xfId="1" applyFont="1" applyFill="1" applyProtection="1">
      <protection hidden="1"/>
    </xf>
    <xf numFmtId="0" fontId="49" fillId="0" borderId="0" xfId="1" applyFont="1" applyFill="1"/>
    <xf numFmtId="164" fontId="55" fillId="0" borderId="0" xfId="1" applyNumberFormat="1" applyFont="1" applyFill="1" applyProtection="1">
      <protection hidden="1"/>
    </xf>
    <xf numFmtId="164" fontId="55" fillId="0" borderId="0" xfId="1" applyNumberFormat="1" applyFont="1" applyFill="1"/>
    <xf numFmtId="49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5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vertical="center" wrapText="1"/>
      <protection hidden="1"/>
    </xf>
    <xf numFmtId="174" fontId="44" fillId="0" borderId="1" xfId="1" applyNumberFormat="1" applyFont="1" applyFill="1" applyBorder="1" applyAlignment="1" applyProtection="1">
      <alignment vertical="center" wrapText="1"/>
      <protection hidden="1"/>
    </xf>
    <xf numFmtId="0" fontId="55" fillId="0" borderId="0" xfId="1" applyFont="1" applyFill="1" applyBorder="1" applyProtection="1">
      <protection hidden="1"/>
    </xf>
    <xf numFmtId="0" fontId="33" fillId="0" borderId="0" xfId="1" applyFont="1" applyFill="1" applyBorder="1" applyProtection="1">
      <protection hidden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wrapText="1"/>
    </xf>
    <xf numFmtId="49" fontId="80" fillId="0" borderId="1" xfId="0" applyNumberFormat="1" applyFont="1" applyFill="1" applyBorder="1" applyAlignment="1">
      <alignment horizontal="center"/>
    </xf>
    <xf numFmtId="49" fontId="80" fillId="0" borderId="1" xfId="0" applyNumberFormat="1" applyFont="1" applyFill="1" applyBorder="1" applyAlignment="1">
      <alignment horizontal="center" wrapText="1"/>
    </xf>
    <xf numFmtId="0" fontId="80" fillId="0" borderId="1" xfId="0" applyFont="1" applyFill="1" applyBorder="1" applyAlignment="1">
      <alignment wrapText="1"/>
    </xf>
    <xf numFmtId="0" fontId="44" fillId="0" borderId="1" xfId="1" applyNumberFormat="1" applyFont="1" applyFill="1" applyBorder="1" applyAlignment="1" applyProtection="1">
      <alignment horizontal="left" vertical="center" wrapText="1"/>
      <protection hidden="1"/>
    </xf>
    <xf numFmtId="49" fontId="81" fillId="0" borderId="1" xfId="0" applyNumberFormat="1" applyFont="1" applyFill="1" applyBorder="1" applyAlignment="1">
      <alignment horizontal="center" wrapText="1"/>
    </xf>
    <xf numFmtId="0" fontId="81" fillId="0" borderId="1" xfId="0" applyFont="1" applyFill="1" applyBorder="1" applyAlignment="1">
      <alignment wrapText="1"/>
    </xf>
    <xf numFmtId="49" fontId="81" fillId="0" borderId="1" xfId="0" applyNumberFormat="1" applyFont="1" applyFill="1" applyBorder="1" applyAlignment="1">
      <alignment horizontal="center"/>
    </xf>
    <xf numFmtId="0" fontId="46" fillId="0" borderId="1" xfId="1" applyFont="1" applyFill="1" applyBorder="1" applyAlignment="1"/>
    <xf numFmtId="164" fontId="46" fillId="0" borderId="1" xfId="1" applyNumberFormat="1" applyFont="1" applyFill="1" applyBorder="1" applyAlignment="1">
      <alignment horizontal="center"/>
    </xf>
    <xf numFmtId="0" fontId="44" fillId="0" borderId="1" xfId="1" applyFont="1" applyFill="1" applyBorder="1" applyAlignment="1"/>
    <xf numFmtId="164" fontId="44" fillId="0" borderId="1" xfId="1" applyNumberFormat="1" applyFont="1" applyFill="1" applyBorder="1" applyAlignment="1">
      <alignment horizontal="center"/>
    </xf>
    <xf numFmtId="0" fontId="33" fillId="0" borderId="0" xfId="1" applyFont="1" applyFill="1" applyAlignment="1"/>
    <xf numFmtId="0" fontId="42" fillId="0" borderId="0" xfId="1" applyFont="1" applyFill="1" applyAlignment="1" applyProtection="1">
      <alignment horizontal="center"/>
      <protection hidden="1"/>
    </xf>
    <xf numFmtId="0" fontId="44" fillId="0" borderId="0" xfId="1" applyNumberFormat="1" applyFont="1" applyFill="1" applyBorder="1" applyAlignment="1" applyProtection="1">
      <alignment horizontal="center" wrapText="1"/>
      <protection hidden="1"/>
    </xf>
    <xf numFmtId="0" fontId="42" fillId="0" borderId="0" xfId="1" applyNumberFormat="1" applyFont="1" applyFill="1" applyBorder="1" applyAlignment="1" applyProtection="1">
      <alignment horizontal="center" wrapText="1"/>
      <protection hidden="1"/>
    </xf>
    <xf numFmtId="0" fontId="46" fillId="0" borderId="0" xfId="1" applyFont="1" applyFill="1"/>
    <xf numFmtId="49" fontId="78" fillId="0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Fill="1" applyAlignment="1"/>
    <xf numFmtId="176" fontId="54" fillId="0" borderId="0" xfId="1" applyNumberFormat="1" applyFont="1" applyFill="1"/>
    <xf numFmtId="164" fontId="43" fillId="0" borderId="0" xfId="1" applyNumberFormat="1" applyFont="1" applyFill="1"/>
    <xf numFmtId="167" fontId="83" fillId="0" borderId="1" xfId="1" applyNumberFormat="1" applyFont="1" applyFill="1" applyBorder="1" applyAlignment="1" applyProtection="1">
      <alignment horizontal="left" wrapText="1"/>
      <protection hidden="1"/>
    </xf>
    <xf numFmtId="171" fontId="46" fillId="0" borderId="1" xfId="1" applyNumberFormat="1" applyFont="1" applyFill="1" applyBorder="1" applyAlignment="1" applyProtection="1">
      <alignment horizontal="center"/>
      <protection hidden="1"/>
    </xf>
    <xf numFmtId="171" fontId="44" fillId="0" borderId="1" xfId="1" applyNumberFormat="1" applyFont="1" applyFill="1" applyBorder="1" applyAlignment="1" applyProtection="1">
      <alignment horizontal="center"/>
      <protection hidden="1"/>
    </xf>
    <xf numFmtId="173" fontId="44" fillId="0" borderId="1" xfId="1" applyNumberFormat="1" applyFont="1" applyFill="1" applyBorder="1" applyAlignment="1" applyProtection="1">
      <alignment horizontal="center"/>
      <protection hidden="1"/>
    </xf>
    <xf numFmtId="0" fontId="55" fillId="0" borderId="1" xfId="1" applyFont="1" applyFill="1" applyBorder="1" applyAlignment="1">
      <alignment horizontal="center"/>
    </xf>
    <xf numFmtId="164" fontId="45" fillId="0" borderId="1" xfId="1" applyNumberFormat="1" applyFont="1" applyFill="1" applyBorder="1" applyAlignment="1">
      <alignment horizontal="center"/>
    </xf>
    <xf numFmtId="164" fontId="45" fillId="0" borderId="1" xfId="1" applyNumberFormat="1" applyFont="1" applyFill="1" applyBorder="1"/>
    <xf numFmtId="0" fontId="33" fillId="0" borderId="1" xfId="1" applyFont="1" applyFill="1" applyBorder="1" applyAlignment="1">
      <alignment horizontal="center"/>
    </xf>
    <xf numFmtId="164" fontId="42" fillId="0" borderId="1" xfId="1" applyNumberFormat="1" applyFont="1" applyFill="1" applyBorder="1" applyAlignment="1">
      <alignment horizontal="center"/>
    </xf>
    <xf numFmtId="164" fontId="42" fillId="0" borderId="1" xfId="1" applyNumberFormat="1" applyFont="1" applyFill="1" applyBorder="1"/>
    <xf numFmtId="0" fontId="33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0" fontId="42" fillId="0" borderId="0" xfId="1" applyFont="1" applyFill="1"/>
    <xf numFmtId="0" fontId="43" fillId="0" borderId="0" xfId="1" applyFont="1" applyFill="1" applyAlignment="1">
      <alignment horizontal="center"/>
    </xf>
    <xf numFmtId="164" fontId="33" fillId="0" borderId="0" xfId="1" applyNumberFormat="1" applyFont="1" applyFill="1"/>
    <xf numFmtId="0" fontId="84" fillId="0" borderId="0" xfId="1" applyFont="1" applyFill="1"/>
    <xf numFmtId="0" fontId="67" fillId="0" borderId="0" xfId="1" applyNumberFormat="1" applyFont="1" applyFill="1" applyBorder="1" applyAlignment="1" applyProtection="1">
      <alignment wrapText="1"/>
      <protection hidden="1"/>
    </xf>
    <xf numFmtId="0" fontId="85" fillId="0" borderId="0" xfId="1" applyFont="1" applyFill="1"/>
    <xf numFmtId="0" fontId="67" fillId="0" borderId="0" xfId="1" applyFont="1" applyFill="1" applyAlignment="1" applyProtection="1">
      <alignment horizontal="center"/>
      <protection hidden="1"/>
    </xf>
    <xf numFmtId="0" fontId="87" fillId="0" borderId="1" xfId="1" applyFont="1" applyFill="1" applyBorder="1" applyAlignment="1" applyProtection="1">
      <alignment horizontal="center" vertical="center"/>
      <protection hidden="1"/>
    </xf>
    <xf numFmtId="170" fontId="68" fillId="0" borderId="4" xfId="1" applyNumberFormat="1" applyFont="1" applyFill="1" applyBorder="1" applyAlignment="1" applyProtection="1">
      <alignment horizontal="right" wrapText="1"/>
      <protection hidden="1"/>
    </xf>
    <xf numFmtId="164" fontId="68" fillId="0" borderId="4" xfId="1" applyNumberFormat="1" applyFont="1" applyFill="1" applyBorder="1" applyAlignment="1" applyProtection="1">
      <alignment horizontal="right" wrapText="1"/>
      <protection hidden="1"/>
    </xf>
    <xf numFmtId="170" fontId="88" fillId="0" borderId="1" xfId="1" applyNumberFormat="1" applyFont="1" applyFill="1" applyBorder="1" applyAlignment="1" applyProtection="1">
      <alignment horizontal="right" wrapText="1"/>
      <protection hidden="1"/>
    </xf>
    <xf numFmtId="164" fontId="88" fillId="0" borderId="1" xfId="1" applyNumberFormat="1" applyFont="1" applyFill="1" applyBorder="1" applyAlignment="1" applyProtection="1">
      <alignment horizontal="right" wrapText="1"/>
      <protection hidden="1"/>
    </xf>
    <xf numFmtId="170" fontId="68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 applyProtection="1">
      <alignment horizontal="right" wrapText="1"/>
      <protection hidden="1"/>
    </xf>
    <xf numFmtId="170" fontId="67" fillId="0" borderId="1" xfId="1" applyNumberFormat="1" applyFont="1" applyFill="1" applyBorder="1" applyAlignment="1" applyProtection="1">
      <alignment horizontal="right" wrapText="1"/>
      <protection hidden="1"/>
    </xf>
    <xf numFmtId="164" fontId="67" fillId="0" borderId="1" xfId="1" applyNumberFormat="1" applyFont="1" applyFill="1" applyBorder="1" applyAlignment="1"/>
    <xf numFmtId="164" fontId="67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/>
    <xf numFmtId="170" fontId="67" fillId="0" borderId="1" xfId="1" applyNumberFormat="1" applyFont="1" applyFill="1" applyBorder="1"/>
    <xf numFmtId="176" fontId="68" fillId="0" borderId="1" xfId="1" applyNumberFormat="1" applyFont="1" applyFill="1" applyBorder="1"/>
    <xf numFmtId="49" fontId="42" fillId="0" borderId="0" xfId="1" applyNumberFormat="1" applyFont="1" applyFill="1"/>
    <xf numFmtId="0" fontId="66" fillId="0" borderId="0" xfId="1" applyFont="1" applyFill="1"/>
    <xf numFmtId="0" fontId="44" fillId="0" borderId="0" xfId="1" applyFont="1" applyFill="1" applyAlignment="1" applyProtection="1">
      <alignment horizontal="right"/>
      <protection hidden="1"/>
    </xf>
    <xf numFmtId="164" fontId="46" fillId="0" borderId="1" xfId="1" applyNumberFormat="1" applyFont="1" applyFill="1" applyBorder="1" applyAlignment="1" applyProtection="1">
      <alignment horizontal="right" wrapText="1"/>
      <protection hidden="1"/>
    </xf>
    <xf numFmtId="170" fontId="44" fillId="0" borderId="1" xfId="1" applyNumberFormat="1" applyFont="1" applyFill="1" applyBorder="1" applyAlignment="1" applyProtection="1">
      <alignment horizontal="right" wrapText="1"/>
      <protection hidden="1"/>
    </xf>
    <xf numFmtId="164" fontId="44" fillId="0" borderId="1" xfId="1" applyNumberFormat="1" applyFont="1" applyFill="1" applyBorder="1" applyAlignment="1"/>
    <xf numFmtId="0" fontId="46" fillId="0" borderId="1" xfId="1" applyNumberFormat="1" applyFont="1" applyFill="1" applyBorder="1" applyAlignment="1" applyProtection="1">
      <alignment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164" fontId="46" fillId="0" borderId="1" xfId="1" applyNumberFormat="1" applyFont="1" applyFill="1" applyBorder="1" applyAlignment="1"/>
    <xf numFmtId="0" fontId="42" fillId="0" borderId="0" xfId="1" applyFont="1" applyFill="1" applyAlignment="1" applyProtection="1">
      <alignment horizontal="left"/>
      <protection hidden="1"/>
    </xf>
    <xf numFmtId="0" fontId="66" fillId="0" borderId="0" xfId="1" applyFont="1" applyFill="1" applyAlignment="1"/>
    <xf numFmtId="0" fontId="42" fillId="0" borderId="0" xfId="1" applyFont="1" applyFill="1" applyAlignment="1" applyProtection="1">
      <alignment horizontal="left"/>
      <protection hidden="1"/>
    </xf>
    <xf numFmtId="0" fontId="53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1" xfId="0" applyFont="1" applyFill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164" fontId="28" fillId="0" borderId="29" xfId="0" applyNumberFormat="1" applyFont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44" fontId="27" fillId="2" borderId="3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/>
    </xf>
    <xf numFmtId="49" fontId="29" fillId="0" borderId="29" xfId="0" applyNumberFormat="1" applyFont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164" fontId="29" fillId="2" borderId="29" xfId="0" applyNumberFormat="1" applyFont="1" applyFill="1" applyBorder="1" applyAlignment="1">
      <alignment horizontal="center"/>
    </xf>
    <xf numFmtId="0" fontId="31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vertical="center" wrapText="1"/>
    </xf>
    <xf numFmtId="2" fontId="28" fillId="0" borderId="17" xfId="0" applyNumberFormat="1" applyFont="1" applyBorder="1" applyAlignment="1">
      <alignment horizontal="center" vertical="center" wrapText="1"/>
    </xf>
    <xf numFmtId="2" fontId="28" fillId="0" borderId="4" xfId="0" applyNumberFormat="1" applyFont="1" applyBorder="1" applyAlignment="1">
      <alignment horizontal="center" vertical="center" wrapText="1"/>
    </xf>
    <xf numFmtId="44" fontId="27" fillId="0" borderId="1" xfId="0" applyNumberFormat="1" applyFont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 wrapText="1"/>
    </xf>
    <xf numFmtId="0" fontId="42" fillId="2" borderId="0" xfId="1" applyFont="1" applyFill="1" applyAlignment="1" applyProtection="1">
      <alignment horizontal="left"/>
      <protection hidden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8" fillId="2" borderId="1" xfId="1" applyFont="1" applyFill="1" applyBorder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13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2" fillId="0" borderId="0" xfId="1" applyFont="1" applyFill="1" applyAlignment="1" applyProtection="1">
      <alignment horizontal="left"/>
      <protection hidden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86" fillId="0" borderId="2" xfId="1" applyFont="1" applyFill="1" applyBorder="1" applyAlignment="1">
      <alignment horizontal="center" vertical="center"/>
    </xf>
    <xf numFmtId="0" fontId="86" fillId="0" borderId="4" xfId="1" applyFont="1" applyFill="1" applyBorder="1" applyAlignment="1">
      <alignment horizontal="center" vertical="center"/>
    </xf>
    <xf numFmtId="0" fontId="86" fillId="0" borderId="1" xfId="1" applyFont="1" applyFill="1" applyBorder="1" applyAlignment="1">
      <alignment horizontal="center" vertical="center"/>
    </xf>
    <xf numFmtId="0" fontId="42" fillId="0" borderId="0" xfId="1" applyFont="1" applyAlignment="1" applyProtection="1">
      <alignment horizontal="left"/>
      <protection hidden="1"/>
    </xf>
    <xf numFmtId="0" fontId="46" fillId="2" borderId="1" xfId="1" applyFont="1" applyFill="1" applyBorder="1" applyAlignment="1" applyProtection="1">
      <alignment horizontal="center" vertical="center"/>
      <protection hidden="1"/>
    </xf>
    <xf numFmtId="0" fontId="7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66" fillId="0" borderId="21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3" xfId="0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164" fontId="31" fillId="0" borderId="0" xfId="0" applyNumberFormat="1" applyFont="1" applyBorder="1" applyAlignment="1">
      <alignment horizontal="center" vertical="center" wrapText="1"/>
    </xf>
    <xf numFmtId="0" fontId="75" fillId="0" borderId="0" xfId="0" applyFont="1" applyAlignment="1"/>
    <xf numFmtId="0" fontId="66" fillId="0" borderId="32" xfId="0" applyFont="1" applyBorder="1" applyAlignment="1">
      <alignment horizontal="center" vertical="center" wrapText="1"/>
    </xf>
    <xf numFmtId="0" fontId="66" fillId="0" borderId="25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71" fillId="0" borderId="0" xfId="0" applyFont="1" applyAlignment="1">
      <alignment horizontal="center" wrapText="1"/>
    </xf>
    <xf numFmtId="0" fontId="69" fillId="0" borderId="0" xfId="0" applyFont="1" applyAlignment="1">
      <alignment horizontal="center"/>
    </xf>
    <xf numFmtId="0" fontId="70" fillId="11" borderId="37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66" fillId="0" borderId="1" xfId="3" applyFont="1" applyBorder="1" applyAlignment="1">
      <alignment horizontal="center"/>
    </xf>
    <xf numFmtId="0" fontId="66" fillId="0" borderId="1" xfId="3" applyFont="1" applyBorder="1" applyAlignment="1">
      <alignment horizontal="center" vertical="center" wrapText="1"/>
    </xf>
    <xf numFmtId="0" fontId="66" fillId="0" borderId="2" xfId="3" applyFont="1" applyBorder="1" applyAlignment="1">
      <alignment horizontal="center" vertical="center" wrapText="1"/>
    </xf>
    <xf numFmtId="0" fontId="66" fillId="0" borderId="17" xfId="3" applyFont="1" applyBorder="1" applyAlignment="1">
      <alignment horizontal="center" vertical="center" wrapText="1"/>
    </xf>
    <xf numFmtId="0" fontId="66" fillId="0" borderId="4" xfId="3" applyFont="1" applyBorder="1" applyAlignment="1">
      <alignment horizontal="center" vertical="center" wrapText="1"/>
    </xf>
    <xf numFmtId="0" fontId="75" fillId="0" borderId="0" xfId="3" applyFont="1" applyAlignment="1">
      <alignment horizontal="center" wrapText="1"/>
    </xf>
    <xf numFmtId="49" fontId="66" fillId="0" borderId="1" xfId="0" applyNumberFormat="1" applyFont="1" applyFill="1" applyBorder="1" applyAlignment="1">
      <alignment horizontal="center" vertical="center" wrapText="1"/>
    </xf>
    <xf numFmtId="49" fontId="66" fillId="0" borderId="21" xfId="0" applyNumberFormat="1" applyFont="1" applyFill="1" applyBorder="1" applyAlignment="1">
      <alignment horizontal="center" vertical="center" wrapText="1"/>
    </xf>
    <xf numFmtId="49" fontId="66" fillId="0" borderId="19" xfId="0" applyNumberFormat="1" applyFont="1" applyFill="1" applyBorder="1" applyAlignment="1">
      <alignment horizontal="center" vertical="center" wrapText="1"/>
    </xf>
    <xf numFmtId="49" fontId="66" fillId="0" borderId="23" xfId="0" applyNumberFormat="1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/>
    </xf>
    <xf numFmtId="0" fontId="75" fillId="0" borderId="30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0" fontId="67" fillId="0" borderId="2" xfId="3" applyFont="1" applyBorder="1" applyAlignment="1">
      <alignment horizontal="center" vertical="center" wrapText="1"/>
    </xf>
    <xf numFmtId="0" fontId="67" fillId="0" borderId="17" xfId="3" applyFont="1" applyBorder="1" applyAlignment="1">
      <alignment horizontal="center" vertical="center" wrapText="1"/>
    </xf>
    <xf numFmtId="0" fontId="67" fillId="0" borderId="4" xfId="3" applyFont="1" applyBorder="1" applyAlignment="1">
      <alignment horizontal="center" vertical="center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66" fillId="0" borderId="19" xfId="0" applyNumberFormat="1" applyFont="1" applyFill="1" applyBorder="1" applyAlignment="1">
      <alignment horizontal="center" vertical="center" wrapText="1"/>
    </xf>
    <xf numFmtId="4" fontId="66" fillId="0" borderId="25" xfId="0" applyNumberFormat="1" applyFont="1" applyFill="1" applyBorder="1" applyAlignment="1">
      <alignment horizontal="center" vertical="center" wrapText="1"/>
    </xf>
    <xf numFmtId="0" fontId="45" fillId="0" borderId="33" xfId="0" applyFont="1" applyBorder="1" applyAlignment="1">
      <alignment horizontal="center" wrapText="1"/>
    </xf>
    <xf numFmtId="0" fontId="45" fillId="0" borderId="34" xfId="0" applyFont="1" applyBorder="1" applyAlignment="1">
      <alignment horizont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4" fontId="66" fillId="0" borderId="32" xfId="0" applyNumberFormat="1" applyFont="1" applyFill="1" applyBorder="1" applyAlignment="1">
      <alignment horizontal="center" vertical="center" wrapText="1"/>
    </xf>
    <xf numFmtId="4" fontId="66" fillId="0" borderId="23" xfId="0" applyNumberFormat="1" applyFont="1" applyFill="1" applyBorder="1" applyAlignment="1">
      <alignment horizontal="center" vertical="center" wrapText="1"/>
    </xf>
    <xf numFmtId="0" fontId="59" fillId="0" borderId="35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  <xf numFmtId="0" fontId="46" fillId="0" borderId="2" xfId="1" applyFont="1" applyFill="1" applyBorder="1" applyAlignment="1" applyProtection="1">
      <alignment horizontal="center" vertical="center"/>
      <protection hidden="1"/>
    </xf>
    <xf numFmtId="0" fontId="46" fillId="0" borderId="4" xfId="1" applyFont="1" applyFill="1" applyBorder="1" applyAlignment="1" applyProtection="1">
      <alignment horizontal="center" vertical="center"/>
      <protection hidden="1"/>
    </xf>
  </cellXfs>
  <cellStyles count="4">
    <cellStyle name="Обычный" xfId="0" builtinId="0"/>
    <cellStyle name="Обычный 2" xfId="1"/>
    <cellStyle name="Обычный 3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AB582"/>
  <sheetViews>
    <sheetView view="pageBreakPreview" topLeftCell="A254" zoomScale="70" zoomScaleNormal="90" zoomScaleSheetLayoutView="70" workbookViewId="0">
      <selection activeCell="I264" sqref="I264"/>
    </sheetView>
  </sheetViews>
  <sheetFormatPr defaultColWidth="9.140625" defaultRowHeight="15" outlineLevelRow="1" x14ac:dyDescent="0.25"/>
  <cols>
    <col min="1" max="1" width="133.5703125" style="216" customWidth="1"/>
    <col min="2" max="2" width="8.42578125" style="217" customWidth="1"/>
    <col min="3" max="3" width="9.140625" style="217" customWidth="1"/>
    <col min="4" max="4" width="16.7109375" style="219" customWidth="1"/>
    <col min="5" max="5" width="12.85546875" style="219" hidden="1" customWidth="1"/>
    <col min="6" max="6" width="14.140625" style="219" hidden="1" customWidth="1"/>
    <col min="7" max="7" width="17.5703125" style="219" customWidth="1"/>
    <col min="8" max="8" width="17.140625" style="219" customWidth="1"/>
    <col min="9" max="9" width="16.85546875" style="219" customWidth="1"/>
    <col min="10" max="10" width="15.7109375" style="285" customWidth="1"/>
    <col min="11" max="11" width="18.7109375" style="285" customWidth="1"/>
    <col min="12" max="12" width="13.28515625" style="285" customWidth="1"/>
    <col min="13" max="14" width="15.5703125" style="285" customWidth="1"/>
    <col min="15" max="15" width="16.28515625" style="285" customWidth="1"/>
    <col min="16" max="16" width="15.85546875" style="285" customWidth="1"/>
    <col min="17" max="17" width="15.5703125" style="285" customWidth="1"/>
    <col min="18" max="18" width="18" style="285" hidden="1" customWidth="1"/>
    <col min="19" max="19" width="18" style="285" customWidth="1"/>
    <col min="20" max="20" width="16.28515625" style="285" customWidth="1"/>
    <col min="21" max="21" width="17.7109375" style="143" customWidth="1"/>
    <col min="22" max="22" width="16.7109375" style="143" customWidth="1"/>
    <col min="23" max="23" width="19" style="143" customWidth="1"/>
    <col min="24" max="25" width="9.140625" style="143"/>
    <col min="26" max="26" width="8.85546875"/>
    <col min="27" max="27" width="21.5703125" customWidth="1"/>
    <col min="28" max="28" width="14.7109375" style="143" customWidth="1"/>
    <col min="29" max="16384" width="9.140625" style="143"/>
  </cols>
  <sheetData>
    <row r="2" spans="1:23" ht="26.25" customHeight="1" x14ac:dyDescent="0.25">
      <c r="A2" s="979" t="s">
        <v>754</v>
      </c>
      <c r="B2" s="979"/>
      <c r="C2" s="979"/>
      <c r="D2" s="979"/>
      <c r="E2" s="979"/>
      <c r="F2" s="979"/>
      <c r="G2" s="979"/>
      <c r="H2" s="979"/>
      <c r="I2" s="979"/>
      <c r="J2" s="979"/>
      <c r="K2" s="979"/>
      <c r="L2" s="979"/>
      <c r="M2" s="979"/>
      <c r="N2" s="979"/>
      <c r="O2" s="979"/>
      <c r="P2" s="979"/>
      <c r="Q2" s="979"/>
      <c r="R2" s="979"/>
      <c r="S2" s="979"/>
      <c r="T2" s="979"/>
      <c r="U2" s="979"/>
      <c r="V2" s="979"/>
      <c r="W2" s="979"/>
    </row>
    <row r="3" spans="1:23" ht="15.75" customHeight="1" x14ac:dyDescent="0.25"/>
    <row r="4" spans="1:23" s="446" customFormat="1" ht="18" customHeight="1" x14ac:dyDescent="0.25">
      <c r="A4" s="980" t="s">
        <v>134</v>
      </c>
      <c r="B4" s="981" t="s">
        <v>135</v>
      </c>
      <c r="C4" s="981" t="s">
        <v>136</v>
      </c>
      <c r="D4" s="980" t="s">
        <v>652</v>
      </c>
      <c r="E4" s="982" t="s">
        <v>138</v>
      </c>
      <c r="F4" s="982"/>
      <c r="G4" s="980" t="s">
        <v>1040</v>
      </c>
      <c r="H4" s="980"/>
      <c r="I4" s="980"/>
      <c r="J4" s="987" t="s">
        <v>653</v>
      </c>
      <c r="K4" s="988"/>
      <c r="L4" s="988"/>
      <c r="M4" s="988"/>
      <c r="N4" s="988"/>
      <c r="O4" s="988"/>
      <c r="P4" s="988"/>
      <c r="Q4" s="988"/>
      <c r="R4" s="988"/>
      <c r="S4" s="989"/>
      <c r="T4" s="983" t="s">
        <v>733</v>
      </c>
      <c r="U4" s="980" t="s">
        <v>734</v>
      </c>
      <c r="V4" s="980"/>
      <c r="W4" s="980"/>
    </row>
    <row r="5" spans="1:23" s="446" customFormat="1" ht="31.5" customHeight="1" x14ac:dyDescent="0.25">
      <c r="A5" s="980"/>
      <c r="B5" s="981"/>
      <c r="C5" s="981"/>
      <c r="D5" s="980"/>
      <c r="E5" s="653"/>
      <c r="F5" s="653"/>
      <c r="G5" s="980"/>
      <c r="H5" s="980"/>
      <c r="I5" s="980"/>
      <c r="J5" s="984" t="s">
        <v>738</v>
      </c>
      <c r="K5" s="985"/>
      <c r="L5" s="985"/>
      <c r="M5" s="985"/>
      <c r="N5" s="986"/>
      <c r="O5" s="984" t="s">
        <v>737</v>
      </c>
      <c r="P5" s="985"/>
      <c r="Q5" s="985"/>
      <c r="R5" s="985"/>
      <c r="S5" s="986"/>
      <c r="T5" s="983"/>
      <c r="U5" s="652"/>
      <c r="V5" s="652"/>
      <c r="W5" s="652"/>
    </row>
    <row r="6" spans="1:23" s="448" customFormat="1" ht="175.5" customHeight="1" x14ac:dyDescent="0.25">
      <c r="A6" s="980"/>
      <c r="B6" s="981"/>
      <c r="C6" s="981"/>
      <c r="D6" s="980"/>
      <c r="E6" s="652" t="s">
        <v>139</v>
      </c>
      <c r="F6" s="652" t="s">
        <v>103</v>
      </c>
      <c r="G6" s="652" t="s">
        <v>555</v>
      </c>
      <c r="H6" s="652" t="s">
        <v>139</v>
      </c>
      <c r="I6" s="652" t="s">
        <v>103</v>
      </c>
      <c r="J6" s="447" t="s">
        <v>1144</v>
      </c>
      <c r="K6" s="447" t="s">
        <v>795</v>
      </c>
      <c r="L6" s="687" t="s">
        <v>1163</v>
      </c>
      <c r="M6" s="687" t="s">
        <v>1152</v>
      </c>
      <c r="N6" s="687" t="s">
        <v>1123</v>
      </c>
      <c r="O6" s="681" t="s">
        <v>99</v>
      </c>
      <c r="P6" s="681" t="s">
        <v>100</v>
      </c>
      <c r="Q6" s="447" t="s">
        <v>1114</v>
      </c>
      <c r="R6" s="447" t="s">
        <v>811</v>
      </c>
      <c r="S6" s="687" t="s">
        <v>1123</v>
      </c>
      <c r="T6" s="983"/>
      <c r="U6" s="652" t="s">
        <v>324</v>
      </c>
      <c r="V6" s="652" t="s">
        <v>139</v>
      </c>
      <c r="W6" s="652" t="s">
        <v>103</v>
      </c>
    </row>
    <row r="7" spans="1:23" s="215" customFormat="1" ht="12.75" x14ac:dyDescent="0.2">
      <c r="A7" s="220" t="s">
        <v>989</v>
      </c>
      <c r="B7" s="220" t="s">
        <v>1008</v>
      </c>
      <c r="C7" s="220">
        <v>1</v>
      </c>
      <c r="D7" s="220">
        <v>2</v>
      </c>
      <c r="E7" s="220">
        <v>5</v>
      </c>
      <c r="F7" s="220">
        <v>6</v>
      </c>
      <c r="G7" s="220">
        <v>3</v>
      </c>
      <c r="H7" s="220">
        <v>4</v>
      </c>
      <c r="I7" s="220">
        <v>5</v>
      </c>
      <c r="J7" s="220">
        <v>6</v>
      </c>
      <c r="K7" s="220">
        <v>7</v>
      </c>
      <c r="L7" s="220">
        <v>8</v>
      </c>
      <c r="M7" s="220">
        <v>9</v>
      </c>
      <c r="N7" s="220">
        <v>10</v>
      </c>
      <c r="O7" s="220">
        <v>11</v>
      </c>
      <c r="P7" s="220">
        <v>12</v>
      </c>
      <c r="Q7" s="220">
        <v>13</v>
      </c>
      <c r="R7" s="220">
        <v>14</v>
      </c>
      <c r="S7" s="220">
        <v>14</v>
      </c>
      <c r="T7" s="220">
        <v>15</v>
      </c>
      <c r="U7" s="220">
        <v>16</v>
      </c>
      <c r="V7" s="220">
        <v>17</v>
      </c>
      <c r="W7" s="220">
        <v>18</v>
      </c>
    </row>
    <row r="8" spans="1:23" s="430" customFormat="1" ht="18.75" customHeight="1" x14ac:dyDescent="0.3">
      <c r="A8" s="449" t="s">
        <v>141</v>
      </c>
      <c r="B8" s="429" t="s">
        <v>142</v>
      </c>
      <c r="C8" s="429" t="s">
        <v>143</v>
      </c>
      <c r="D8" s="436">
        <f t="shared" ref="D8:D58" si="0">SUM(E8:F8)</f>
        <v>308483.40000000002</v>
      </c>
      <c r="E8" s="437">
        <f>SUM(E9+E11+E15+E17+E19+E23+E27+E29)</f>
        <v>289206.10000000003</v>
      </c>
      <c r="F8" s="437">
        <f>SUM(F9+F11+F15+F17+F19+F23+F27+F29)</f>
        <v>19277.3</v>
      </c>
      <c r="G8" s="436">
        <f t="shared" ref="G8:G79" si="1">SUM(H8:I8)</f>
        <v>310033.5</v>
      </c>
      <c r="H8" s="437">
        <f t="shared" ref="H8:R8" si="2">SUM(H9+H11+H15+H17+H19+H23+H27+H29)</f>
        <v>297846.8</v>
      </c>
      <c r="I8" s="437">
        <f t="shared" si="2"/>
        <v>12186.7</v>
      </c>
      <c r="J8" s="437">
        <f t="shared" si="2"/>
        <v>0</v>
      </c>
      <c r="K8" s="437">
        <f t="shared" si="2"/>
        <v>0</v>
      </c>
      <c r="L8" s="437"/>
      <c r="M8" s="437">
        <f t="shared" si="2"/>
        <v>0</v>
      </c>
      <c r="N8" s="437"/>
      <c r="O8" s="437">
        <f t="shared" si="2"/>
        <v>0</v>
      </c>
      <c r="P8" s="437">
        <f t="shared" si="2"/>
        <v>0</v>
      </c>
      <c r="Q8" s="437">
        <f t="shared" si="2"/>
        <v>0</v>
      </c>
      <c r="R8" s="437">
        <f t="shared" si="2"/>
        <v>0</v>
      </c>
      <c r="S8" s="437"/>
      <c r="T8" s="438">
        <f t="shared" ref="T8:T80" si="3">SUM(J8:R8)</f>
        <v>0</v>
      </c>
      <c r="U8" s="436">
        <f>SUM(V8:W8)</f>
        <v>310033.5</v>
      </c>
      <c r="V8" s="437">
        <f>H8+J8+K8+M8</f>
        <v>297846.8</v>
      </c>
      <c r="W8" s="437">
        <f>I8+O8+P8+Q8+R8</f>
        <v>12186.7</v>
      </c>
    </row>
    <row r="9" spans="1:23" s="151" customFormat="1" ht="18.75" customHeight="1" x14ac:dyDescent="0.3">
      <c r="A9" s="449" t="s">
        <v>160</v>
      </c>
      <c r="B9" s="429" t="s">
        <v>142</v>
      </c>
      <c r="C9" s="429" t="s">
        <v>144</v>
      </c>
      <c r="D9" s="436">
        <f t="shared" si="0"/>
        <v>4145.6000000000004</v>
      </c>
      <c r="E9" s="437">
        <f>SUM(E10)</f>
        <v>4145.6000000000004</v>
      </c>
      <c r="F9" s="437">
        <f>SUM(F10)</f>
        <v>0</v>
      </c>
      <c r="G9" s="436">
        <f t="shared" si="1"/>
        <v>4145.6000000000004</v>
      </c>
      <c r="H9" s="437">
        <f>SUM(H10)</f>
        <v>4145.6000000000004</v>
      </c>
      <c r="I9" s="437">
        <f>SUM(I10)</f>
        <v>0</v>
      </c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8">
        <f>SUM(J9:R9)</f>
        <v>0</v>
      </c>
      <c r="U9" s="436">
        <f t="shared" ref="U9:U41" si="4">SUM(V9:W9)</f>
        <v>4145.6000000000004</v>
      </c>
      <c r="V9" s="437">
        <f t="shared" ref="V9:V73" si="5">H9+J9+K9+M9</f>
        <v>4145.6000000000004</v>
      </c>
      <c r="W9" s="437">
        <f t="shared" ref="W9:W73" si="6">I9+O9+P9+Q9+R9</f>
        <v>0</v>
      </c>
    </row>
    <row r="10" spans="1:23" s="151" customFormat="1" ht="18.75" customHeight="1" x14ac:dyDescent="0.3">
      <c r="A10" s="450" t="s">
        <v>326</v>
      </c>
      <c r="B10" s="431" t="s">
        <v>142</v>
      </c>
      <c r="C10" s="431" t="s">
        <v>144</v>
      </c>
      <c r="D10" s="440">
        <f t="shared" si="0"/>
        <v>4145.6000000000004</v>
      </c>
      <c r="E10" s="440">
        <v>4145.6000000000004</v>
      </c>
      <c r="F10" s="440"/>
      <c r="G10" s="440">
        <f t="shared" si="1"/>
        <v>4145.6000000000004</v>
      </c>
      <c r="H10" s="440">
        <v>4145.6000000000004</v>
      </c>
      <c r="I10" s="440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8">
        <f t="shared" si="3"/>
        <v>0</v>
      </c>
      <c r="U10" s="440">
        <f>SUM(V10:W10)</f>
        <v>4145.6000000000004</v>
      </c>
      <c r="V10" s="437">
        <f t="shared" si="5"/>
        <v>4145.6000000000004</v>
      </c>
      <c r="W10" s="437">
        <f t="shared" si="6"/>
        <v>0</v>
      </c>
    </row>
    <row r="11" spans="1:23" s="151" customFormat="1" ht="18.75" customHeight="1" x14ac:dyDescent="0.3">
      <c r="A11" s="449" t="s">
        <v>145</v>
      </c>
      <c r="B11" s="429" t="s">
        <v>142</v>
      </c>
      <c r="C11" s="429" t="s">
        <v>146</v>
      </c>
      <c r="D11" s="436">
        <f t="shared" si="0"/>
        <v>18545.099999999999</v>
      </c>
      <c r="E11" s="437">
        <f>SUM(E12+E13+E14)</f>
        <v>18545.099999999999</v>
      </c>
      <c r="F11" s="437">
        <f>SUM(F12+F13+F14)</f>
        <v>0</v>
      </c>
      <c r="G11" s="436">
        <f t="shared" si="1"/>
        <v>19347.800000000003</v>
      </c>
      <c r="H11" s="437">
        <f>SUM(H12+H13+H14)</f>
        <v>19347.800000000003</v>
      </c>
      <c r="I11" s="437">
        <f>SUM(I12+I13+I14)</f>
        <v>0</v>
      </c>
      <c r="J11" s="437">
        <f t="shared" ref="J11:R11" si="7">SUM(J12+J13+J14)</f>
        <v>0</v>
      </c>
      <c r="K11" s="437">
        <f t="shared" si="7"/>
        <v>0</v>
      </c>
      <c r="L11" s="437"/>
      <c r="M11" s="437">
        <f t="shared" si="7"/>
        <v>0</v>
      </c>
      <c r="N11" s="437"/>
      <c r="O11" s="437">
        <f t="shared" si="7"/>
        <v>0</v>
      </c>
      <c r="P11" s="437">
        <f t="shared" si="7"/>
        <v>0</v>
      </c>
      <c r="Q11" s="437">
        <f t="shared" si="7"/>
        <v>0</v>
      </c>
      <c r="R11" s="437">
        <f t="shared" si="7"/>
        <v>0</v>
      </c>
      <c r="S11" s="437"/>
      <c r="T11" s="442">
        <f t="shared" si="3"/>
        <v>0</v>
      </c>
      <c r="U11" s="436">
        <f t="shared" si="4"/>
        <v>19347.800000000003</v>
      </c>
      <c r="V11" s="437">
        <f t="shared" si="5"/>
        <v>19347.800000000003</v>
      </c>
      <c r="W11" s="437">
        <f t="shared" si="6"/>
        <v>0</v>
      </c>
    </row>
    <row r="12" spans="1:23" s="151" customFormat="1" ht="17.25" customHeight="1" x14ac:dyDescent="0.3">
      <c r="A12" s="450" t="s">
        <v>327</v>
      </c>
      <c r="B12" s="431" t="s">
        <v>142</v>
      </c>
      <c r="C12" s="431" t="s">
        <v>146</v>
      </c>
      <c r="D12" s="440">
        <f t="shared" si="0"/>
        <v>3852.3</v>
      </c>
      <c r="E12" s="440">
        <v>3852.3</v>
      </c>
      <c r="F12" s="440"/>
      <c r="G12" s="440">
        <f t="shared" si="1"/>
        <v>3852.3</v>
      </c>
      <c r="H12" s="440">
        <v>3852.3</v>
      </c>
      <c r="I12" s="440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8">
        <f t="shared" si="3"/>
        <v>0</v>
      </c>
      <c r="U12" s="440">
        <f t="shared" si="4"/>
        <v>3852.3</v>
      </c>
      <c r="V12" s="437">
        <f t="shared" si="5"/>
        <v>3852.3</v>
      </c>
      <c r="W12" s="437">
        <f t="shared" si="6"/>
        <v>0</v>
      </c>
    </row>
    <row r="13" spans="1:23" s="151" customFormat="1" ht="24.75" customHeight="1" x14ac:dyDescent="0.3">
      <c r="A13" s="450" t="s">
        <v>328</v>
      </c>
      <c r="B13" s="431" t="s">
        <v>142</v>
      </c>
      <c r="C13" s="431" t="s">
        <v>146</v>
      </c>
      <c r="D13" s="440">
        <f t="shared" si="0"/>
        <v>1977.3</v>
      </c>
      <c r="E13" s="440">
        <v>1977.3</v>
      </c>
      <c r="F13" s="440"/>
      <c r="G13" s="440">
        <f t="shared" si="1"/>
        <v>1977.3</v>
      </c>
      <c r="H13" s="440">
        <v>1977.3</v>
      </c>
      <c r="I13" s="440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8">
        <f t="shared" si="3"/>
        <v>0</v>
      </c>
      <c r="U13" s="440">
        <f t="shared" si="4"/>
        <v>1977.3</v>
      </c>
      <c r="V13" s="437">
        <f t="shared" si="5"/>
        <v>1977.3</v>
      </c>
      <c r="W13" s="437">
        <f t="shared" si="6"/>
        <v>0</v>
      </c>
    </row>
    <row r="14" spans="1:23" s="151" customFormat="1" ht="17.25" customHeight="1" x14ac:dyDescent="0.3">
      <c r="A14" s="450" t="s">
        <v>329</v>
      </c>
      <c r="B14" s="431" t="s">
        <v>142</v>
      </c>
      <c r="C14" s="431" t="s">
        <v>146</v>
      </c>
      <c r="D14" s="440">
        <f t="shared" si="0"/>
        <v>12715.5</v>
      </c>
      <c r="E14" s="440">
        <v>12715.5</v>
      </c>
      <c r="F14" s="440"/>
      <c r="G14" s="440">
        <f t="shared" si="1"/>
        <v>13518.2</v>
      </c>
      <c r="H14" s="440">
        <v>13518.2</v>
      </c>
      <c r="I14" s="440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8">
        <f t="shared" si="3"/>
        <v>0</v>
      </c>
      <c r="U14" s="440">
        <f t="shared" si="4"/>
        <v>13518.2</v>
      </c>
      <c r="V14" s="437">
        <f t="shared" si="5"/>
        <v>13518.2</v>
      </c>
      <c r="W14" s="437">
        <f t="shared" si="6"/>
        <v>0</v>
      </c>
    </row>
    <row r="15" spans="1:23" s="151" customFormat="1" ht="17.25" customHeight="1" x14ac:dyDescent="0.3">
      <c r="A15" s="449" t="s">
        <v>148</v>
      </c>
      <c r="B15" s="429" t="s">
        <v>142</v>
      </c>
      <c r="C15" s="429" t="s">
        <v>149</v>
      </c>
      <c r="D15" s="436">
        <f t="shared" si="0"/>
        <v>190199.2</v>
      </c>
      <c r="E15" s="437">
        <f>SUM(E16)</f>
        <v>190199.2</v>
      </c>
      <c r="F15" s="437">
        <f>SUM(F16)</f>
        <v>0</v>
      </c>
      <c r="G15" s="436">
        <f t="shared" si="1"/>
        <v>189334.2</v>
      </c>
      <c r="H15" s="437">
        <f t="shared" ref="H15:R15" si="8">SUM(H16)</f>
        <v>189334.2</v>
      </c>
      <c r="I15" s="437">
        <f t="shared" si="8"/>
        <v>0</v>
      </c>
      <c r="J15" s="437">
        <f t="shared" si="8"/>
        <v>0</v>
      </c>
      <c r="K15" s="437">
        <f t="shared" si="8"/>
        <v>0</v>
      </c>
      <c r="L15" s="437"/>
      <c r="M15" s="437">
        <f t="shared" si="8"/>
        <v>0</v>
      </c>
      <c r="N15" s="437"/>
      <c r="O15" s="437">
        <f t="shared" si="8"/>
        <v>0</v>
      </c>
      <c r="P15" s="437"/>
      <c r="Q15" s="437">
        <f t="shared" si="8"/>
        <v>0</v>
      </c>
      <c r="R15" s="437">
        <f t="shared" si="8"/>
        <v>0</v>
      </c>
      <c r="S15" s="437"/>
      <c r="T15" s="442">
        <f t="shared" si="3"/>
        <v>0</v>
      </c>
      <c r="U15" s="436">
        <f t="shared" si="4"/>
        <v>189334.2</v>
      </c>
      <c r="V15" s="437">
        <f t="shared" si="5"/>
        <v>189334.2</v>
      </c>
      <c r="W15" s="437">
        <f t="shared" si="6"/>
        <v>0</v>
      </c>
    </row>
    <row r="16" spans="1:23" s="151" customFormat="1" ht="16.5" customHeight="1" x14ac:dyDescent="0.3">
      <c r="A16" s="450" t="s">
        <v>330</v>
      </c>
      <c r="B16" s="431" t="s">
        <v>142</v>
      </c>
      <c r="C16" s="431" t="s">
        <v>149</v>
      </c>
      <c r="D16" s="440">
        <f t="shared" si="0"/>
        <v>190199.2</v>
      </c>
      <c r="E16" s="440">
        <v>190199.2</v>
      </c>
      <c r="F16" s="440"/>
      <c r="G16" s="440">
        <f t="shared" si="1"/>
        <v>189334.2</v>
      </c>
      <c r="H16" s="440">
        <v>189334.2</v>
      </c>
      <c r="I16" s="440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8">
        <f t="shared" si="3"/>
        <v>0</v>
      </c>
      <c r="U16" s="440">
        <f t="shared" si="4"/>
        <v>189334.2</v>
      </c>
      <c r="V16" s="437">
        <f t="shared" si="5"/>
        <v>189334.2</v>
      </c>
      <c r="W16" s="437">
        <f t="shared" si="6"/>
        <v>0</v>
      </c>
    </row>
    <row r="17" spans="1:23" s="151" customFormat="1" ht="17.25" customHeight="1" x14ac:dyDescent="0.3">
      <c r="A17" s="449" t="s">
        <v>150</v>
      </c>
      <c r="B17" s="429" t="s">
        <v>142</v>
      </c>
      <c r="C17" s="429" t="s">
        <v>151</v>
      </c>
      <c r="D17" s="440">
        <f t="shared" si="0"/>
        <v>9.4</v>
      </c>
      <c r="E17" s="437">
        <f>SUM(E18)</f>
        <v>0</v>
      </c>
      <c r="F17" s="437">
        <f>SUM(F18)</f>
        <v>9.4</v>
      </c>
      <c r="G17" s="440">
        <f t="shared" si="1"/>
        <v>9.4</v>
      </c>
      <c r="H17" s="437">
        <f>SUM(H18)</f>
        <v>0</v>
      </c>
      <c r="I17" s="437">
        <f>SUM(I18)</f>
        <v>9.4</v>
      </c>
      <c r="J17" s="437">
        <f t="shared" ref="J17:R17" si="9">SUM(J18)</f>
        <v>0</v>
      </c>
      <c r="K17" s="437">
        <f t="shared" si="9"/>
        <v>0</v>
      </c>
      <c r="L17" s="437"/>
      <c r="M17" s="437">
        <f t="shared" si="9"/>
        <v>0</v>
      </c>
      <c r="N17" s="437"/>
      <c r="O17" s="437">
        <f t="shared" si="9"/>
        <v>0</v>
      </c>
      <c r="P17" s="437">
        <f t="shared" si="9"/>
        <v>0</v>
      </c>
      <c r="Q17" s="437">
        <f t="shared" si="9"/>
        <v>0</v>
      </c>
      <c r="R17" s="437">
        <f t="shared" si="9"/>
        <v>0</v>
      </c>
      <c r="S17" s="437"/>
      <c r="T17" s="442">
        <f t="shared" si="3"/>
        <v>0</v>
      </c>
      <c r="U17" s="436">
        <f t="shared" si="4"/>
        <v>9.4</v>
      </c>
      <c r="V17" s="437">
        <f t="shared" si="5"/>
        <v>0</v>
      </c>
      <c r="W17" s="437">
        <f t="shared" si="6"/>
        <v>9.4</v>
      </c>
    </row>
    <row r="18" spans="1:23" s="151" customFormat="1" ht="37.5" x14ac:dyDescent="0.3">
      <c r="A18" s="450" t="s">
        <v>161</v>
      </c>
      <c r="B18" s="431" t="s">
        <v>142</v>
      </c>
      <c r="C18" s="431" t="s">
        <v>151</v>
      </c>
      <c r="D18" s="440">
        <f t="shared" si="0"/>
        <v>9.4</v>
      </c>
      <c r="E18" s="440"/>
      <c r="F18" s="440">
        <v>9.4</v>
      </c>
      <c r="G18" s="440">
        <f t="shared" si="1"/>
        <v>9.4</v>
      </c>
      <c r="H18" s="440"/>
      <c r="I18" s="440">
        <v>9.4</v>
      </c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8">
        <f t="shared" si="3"/>
        <v>0</v>
      </c>
      <c r="U18" s="440">
        <f t="shared" si="4"/>
        <v>9.4</v>
      </c>
      <c r="V18" s="437">
        <f t="shared" si="5"/>
        <v>0</v>
      </c>
      <c r="W18" s="437">
        <f t="shared" si="6"/>
        <v>9.4</v>
      </c>
    </row>
    <row r="19" spans="1:23" s="151" customFormat="1" ht="17.25" customHeight="1" x14ac:dyDescent="0.3">
      <c r="A19" s="449" t="s">
        <v>152</v>
      </c>
      <c r="B19" s="429" t="s">
        <v>142</v>
      </c>
      <c r="C19" s="429" t="s">
        <v>153</v>
      </c>
      <c r="D19" s="440">
        <f t="shared" si="0"/>
        <v>38437.199999999997</v>
      </c>
      <c r="E19" s="437">
        <f>SUM(E20+E21+E22)</f>
        <v>38437.199999999997</v>
      </c>
      <c r="F19" s="437">
        <f>SUM(F20+F21+F22)</f>
        <v>0</v>
      </c>
      <c r="G19" s="440">
        <f t="shared" si="1"/>
        <v>39569.5</v>
      </c>
      <c r="H19" s="437">
        <f>SUM(H20+H21+H22+H25+H26)</f>
        <v>39569.5</v>
      </c>
      <c r="I19" s="437">
        <f t="shared" ref="I19:R19" si="10">SUM(I20+I21+I22)</f>
        <v>0</v>
      </c>
      <c r="J19" s="437">
        <f>SUM(J20+J21+J22+J25)</f>
        <v>0</v>
      </c>
      <c r="K19" s="437">
        <f>SUM(K20+K21+K22+K25+K26)</f>
        <v>0</v>
      </c>
      <c r="L19" s="437"/>
      <c r="M19" s="437">
        <f t="shared" si="10"/>
        <v>0</v>
      </c>
      <c r="N19" s="437"/>
      <c r="O19" s="437">
        <f t="shared" si="10"/>
        <v>0</v>
      </c>
      <c r="P19" s="437">
        <f t="shared" si="10"/>
        <v>0</v>
      </c>
      <c r="Q19" s="437">
        <f t="shared" si="10"/>
        <v>0</v>
      </c>
      <c r="R19" s="437">
        <f t="shared" si="10"/>
        <v>0</v>
      </c>
      <c r="S19" s="437"/>
      <c r="T19" s="442">
        <f t="shared" si="3"/>
        <v>0</v>
      </c>
      <c r="U19" s="436">
        <f t="shared" si="4"/>
        <v>39569.5</v>
      </c>
      <c r="V19" s="437">
        <f t="shared" si="5"/>
        <v>39569.5</v>
      </c>
      <c r="W19" s="437">
        <f t="shared" si="6"/>
        <v>0</v>
      </c>
    </row>
    <row r="20" spans="1:23" s="151" customFormat="1" ht="21" customHeight="1" x14ac:dyDescent="0.3">
      <c r="A20" s="450" t="s">
        <v>154</v>
      </c>
      <c r="B20" s="431" t="s">
        <v>142</v>
      </c>
      <c r="C20" s="431" t="s">
        <v>153</v>
      </c>
      <c r="D20" s="440">
        <f t="shared" si="0"/>
        <v>29311</v>
      </c>
      <c r="E20" s="440">
        <v>29311</v>
      </c>
      <c r="F20" s="440"/>
      <c r="G20" s="440">
        <f t="shared" si="1"/>
        <v>29146</v>
      </c>
      <c r="H20" s="440">
        <v>29146</v>
      </c>
      <c r="I20" s="440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8">
        <f t="shared" si="3"/>
        <v>0</v>
      </c>
      <c r="U20" s="440">
        <f t="shared" si="4"/>
        <v>29146</v>
      </c>
      <c r="V20" s="437">
        <f t="shared" si="5"/>
        <v>29146</v>
      </c>
      <c r="W20" s="437">
        <f t="shared" si="6"/>
        <v>0</v>
      </c>
    </row>
    <row r="21" spans="1:23" s="151" customFormat="1" ht="21.75" customHeight="1" x14ac:dyDescent="0.3">
      <c r="A21" s="450" t="s">
        <v>155</v>
      </c>
      <c r="B21" s="431" t="s">
        <v>142</v>
      </c>
      <c r="C21" s="431" t="s">
        <v>153</v>
      </c>
      <c r="D21" s="440">
        <f t="shared" si="0"/>
        <v>5471.2</v>
      </c>
      <c r="E21" s="440">
        <v>5471.2</v>
      </c>
      <c r="F21" s="440"/>
      <c r="G21" s="440">
        <f t="shared" si="1"/>
        <v>2818.5</v>
      </c>
      <c r="H21" s="440">
        <v>2818.5</v>
      </c>
      <c r="I21" s="440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8">
        <f t="shared" si="3"/>
        <v>0</v>
      </c>
      <c r="U21" s="440">
        <f t="shared" si="4"/>
        <v>2818.5</v>
      </c>
      <c r="V21" s="437">
        <f t="shared" si="5"/>
        <v>2818.5</v>
      </c>
      <c r="W21" s="437">
        <f t="shared" si="6"/>
        <v>0</v>
      </c>
    </row>
    <row r="22" spans="1:23" s="151" customFormat="1" ht="21" customHeight="1" x14ac:dyDescent="0.3">
      <c r="A22" s="450" t="s">
        <v>156</v>
      </c>
      <c r="B22" s="431" t="s">
        <v>142</v>
      </c>
      <c r="C22" s="431" t="s">
        <v>153</v>
      </c>
      <c r="D22" s="440">
        <f t="shared" si="0"/>
        <v>3655</v>
      </c>
      <c r="E22" s="440">
        <v>3655</v>
      </c>
      <c r="F22" s="440"/>
      <c r="G22" s="440">
        <f t="shared" si="1"/>
        <v>885</v>
      </c>
      <c r="H22" s="440">
        <v>885</v>
      </c>
      <c r="I22" s="440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8">
        <f t="shared" si="3"/>
        <v>0</v>
      </c>
      <c r="U22" s="440">
        <f t="shared" si="4"/>
        <v>885</v>
      </c>
      <c r="V22" s="437">
        <f t="shared" si="5"/>
        <v>885</v>
      </c>
      <c r="W22" s="437">
        <f t="shared" si="6"/>
        <v>0</v>
      </c>
    </row>
    <row r="23" spans="1:23" s="147" customFormat="1" ht="15.75" hidden="1" customHeight="1" x14ac:dyDescent="0.3">
      <c r="A23" s="449" t="s">
        <v>55</v>
      </c>
      <c r="B23" s="429" t="s">
        <v>142</v>
      </c>
      <c r="C23" s="429" t="s">
        <v>157</v>
      </c>
      <c r="D23" s="440">
        <f t="shared" si="0"/>
        <v>0</v>
      </c>
      <c r="E23" s="437">
        <f>E24</f>
        <v>0</v>
      </c>
      <c r="F23" s="437">
        <f>F24</f>
        <v>0</v>
      </c>
      <c r="G23" s="440">
        <f t="shared" si="1"/>
        <v>0</v>
      </c>
      <c r="H23" s="437">
        <f>H24</f>
        <v>0</v>
      </c>
      <c r="I23" s="437">
        <f>I24</f>
        <v>0</v>
      </c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38">
        <f t="shared" si="3"/>
        <v>0</v>
      </c>
      <c r="U23" s="440">
        <f t="shared" si="4"/>
        <v>0</v>
      </c>
      <c r="V23" s="437">
        <f t="shared" si="5"/>
        <v>0</v>
      </c>
      <c r="W23" s="437">
        <f t="shared" si="6"/>
        <v>0</v>
      </c>
    </row>
    <row r="24" spans="1:23" s="151" customFormat="1" ht="18.75" hidden="1" customHeight="1" x14ac:dyDescent="0.3">
      <c r="A24" s="450" t="s">
        <v>51</v>
      </c>
      <c r="B24" s="431" t="s">
        <v>142</v>
      </c>
      <c r="C24" s="431" t="s">
        <v>157</v>
      </c>
      <c r="D24" s="440">
        <f t="shared" si="0"/>
        <v>0</v>
      </c>
      <c r="E24" s="440"/>
      <c r="F24" s="440"/>
      <c r="G24" s="440">
        <f t="shared" si="1"/>
        <v>0</v>
      </c>
      <c r="H24" s="440"/>
      <c r="I24" s="440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8">
        <f t="shared" si="3"/>
        <v>0</v>
      </c>
      <c r="U24" s="440">
        <f t="shared" si="4"/>
        <v>0</v>
      </c>
      <c r="V24" s="437">
        <f t="shared" si="5"/>
        <v>0</v>
      </c>
      <c r="W24" s="437">
        <f t="shared" si="6"/>
        <v>0</v>
      </c>
    </row>
    <row r="25" spans="1:23" s="151" customFormat="1" ht="21.75" customHeight="1" x14ac:dyDescent="0.3">
      <c r="A25" s="450" t="s">
        <v>983</v>
      </c>
      <c r="B25" s="431" t="s">
        <v>142</v>
      </c>
      <c r="C25" s="431" t="s">
        <v>153</v>
      </c>
      <c r="D25" s="440"/>
      <c r="E25" s="440">
        <v>5471.2</v>
      </c>
      <c r="F25" s="440"/>
      <c r="G25" s="440">
        <f t="shared" ref="G25:G26" si="11">SUM(H25:I25)</f>
        <v>3950</v>
      </c>
      <c r="H25" s="440">
        <v>3950</v>
      </c>
      <c r="I25" s="440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8">
        <f t="shared" ref="T25:T26" si="12">SUM(J25:R25)</f>
        <v>0</v>
      </c>
      <c r="U25" s="440">
        <f t="shared" ref="U25:U26" si="13">SUM(V25:W25)</f>
        <v>3950</v>
      </c>
      <c r="V25" s="437">
        <f t="shared" si="5"/>
        <v>3950</v>
      </c>
      <c r="W25" s="437">
        <f t="shared" si="6"/>
        <v>0</v>
      </c>
    </row>
    <row r="26" spans="1:23" s="151" customFormat="1" ht="21" customHeight="1" x14ac:dyDescent="0.3">
      <c r="A26" s="450" t="s">
        <v>984</v>
      </c>
      <c r="B26" s="431" t="s">
        <v>142</v>
      </c>
      <c r="C26" s="431" t="s">
        <v>153</v>
      </c>
      <c r="D26" s="440"/>
      <c r="E26" s="440">
        <v>3655</v>
      </c>
      <c r="F26" s="440"/>
      <c r="G26" s="440">
        <f t="shared" si="11"/>
        <v>2770</v>
      </c>
      <c r="H26" s="440">
        <v>2770</v>
      </c>
      <c r="I26" s="440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8">
        <f t="shared" si="12"/>
        <v>0</v>
      </c>
      <c r="U26" s="440">
        <f t="shared" si="13"/>
        <v>2770</v>
      </c>
      <c r="V26" s="437">
        <f t="shared" si="5"/>
        <v>2770</v>
      </c>
      <c r="W26" s="437">
        <f t="shared" si="6"/>
        <v>0</v>
      </c>
    </row>
    <row r="27" spans="1:23" s="151" customFormat="1" ht="18" customHeight="1" x14ac:dyDescent="0.3">
      <c r="A27" s="449" t="s">
        <v>158</v>
      </c>
      <c r="B27" s="429" t="s">
        <v>142</v>
      </c>
      <c r="C27" s="429" t="s">
        <v>159</v>
      </c>
      <c r="D27" s="436">
        <f t="shared" si="0"/>
        <v>5000</v>
      </c>
      <c r="E27" s="437">
        <f>SUM(E28)</f>
        <v>5000</v>
      </c>
      <c r="F27" s="437">
        <f>SUM(F28)</f>
        <v>0</v>
      </c>
      <c r="G27" s="436">
        <f t="shared" si="1"/>
        <v>1167.3</v>
      </c>
      <c r="H27" s="437">
        <f>SUM(H28)</f>
        <v>1167.3</v>
      </c>
      <c r="I27" s="437">
        <f>SUM(I28)</f>
        <v>0</v>
      </c>
      <c r="J27" s="437">
        <f t="shared" ref="J27:R27" si="14">SUM(J28)</f>
        <v>0</v>
      </c>
      <c r="K27" s="437">
        <f t="shared" si="14"/>
        <v>0</v>
      </c>
      <c r="L27" s="437"/>
      <c r="M27" s="437">
        <f t="shared" si="14"/>
        <v>0</v>
      </c>
      <c r="N27" s="437"/>
      <c r="O27" s="437">
        <f t="shared" si="14"/>
        <v>0</v>
      </c>
      <c r="P27" s="437">
        <f t="shared" si="14"/>
        <v>0</v>
      </c>
      <c r="Q27" s="437">
        <f t="shared" si="14"/>
        <v>0</v>
      </c>
      <c r="R27" s="437">
        <f t="shared" si="14"/>
        <v>0</v>
      </c>
      <c r="S27" s="437"/>
      <c r="T27" s="442">
        <f t="shared" si="3"/>
        <v>0</v>
      </c>
      <c r="U27" s="436">
        <f t="shared" si="4"/>
        <v>1167.3</v>
      </c>
      <c r="V27" s="437">
        <f t="shared" si="5"/>
        <v>1167.3</v>
      </c>
      <c r="W27" s="437">
        <f t="shared" si="6"/>
        <v>0</v>
      </c>
    </row>
    <row r="28" spans="1:23" s="151" customFormat="1" ht="20.25" customHeight="1" x14ac:dyDescent="0.3">
      <c r="A28" s="450" t="s">
        <v>331</v>
      </c>
      <c r="B28" s="431" t="s">
        <v>142</v>
      </c>
      <c r="C28" s="431" t="s">
        <v>159</v>
      </c>
      <c r="D28" s="440">
        <f t="shared" si="0"/>
        <v>5000</v>
      </c>
      <c r="E28" s="440">
        <v>5000</v>
      </c>
      <c r="F28" s="440"/>
      <c r="G28" s="440">
        <f t="shared" si="1"/>
        <v>1167.3</v>
      </c>
      <c r="H28" s="440">
        <v>1167.3</v>
      </c>
      <c r="I28" s="440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8">
        <f t="shared" si="3"/>
        <v>0</v>
      </c>
      <c r="U28" s="440">
        <f t="shared" si="4"/>
        <v>1167.3</v>
      </c>
      <c r="V28" s="437">
        <f t="shared" si="5"/>
        <v>1167.3</v>
      </c>
      <c r="W28" s="437">
        <f t="shared" si="6"/>
        <v>0</v>
      </c>
    </row>
    <row r="29" spans="1:23" s="151" customFormat="1" ht="20.25" customHeight="1" x14ac:dyDescent="0.3">
      <c r="A29" s="449" t="s">
        <v>162</v>
      </c>
      <c r="B29" s="429" t="s">
        <v>142</v>
      </c>
      <c r="C29" s="429" t="s">
        <v>163</v>
      </c>
      <c r="D29" s="436">
        <f t="shared" si="0"/>
        <v>52146.899999999994</v>
      </c>
      <c r="E29" s="437">
        <f>SUM(E30+E31+E33+E35+E36+E37+E38+E39+E40+E41)</f>
        <v>32879</v>
      </c>
      <c r="F29" s="437">
        <f>SUM(F30+F31+F33+F35+F36+F37+F38+F39+F40+F41)</f>
        <v>19267.899999999998</v>
      </c>
      <c r="G29" s="436">
        <f t="shared" si="1"/>
        <v>56459.700000000012</v>
      </c>
      <c r="H29" s="437">
        <f>SUM(H30+H31+H33+H35+H36+H37+H38+H39+H40+H41+H34)</f>
        <v>44282.400000000009</v>
      </c>
      <c r="I29" s="437">
        <f>SUM(I30+I31+I33+I35+I36+I37+I38+I39+I40+I41)</f>
        <v>12177.300000000001</v>
      </c>
      <c r="J29" s="437">
        <f>SUM(J30+J31+J33+J35+J36+J37+J38+J39+J40+J41+J34)</f>
        <v>0</v>
      </c>
      <c r="K29" s="437">
        <f>SUM(K30+K31+K33+K34+K35+K36+K37+K38+K39+K40+K41)</f>
        <v>0</v>
      </c>
      <c r="L29" s="437"/>
      <c r="M29" s="437">
        <f>SUM(M30+M31+M33+M35+M36+M37+M38+M39+M40+M41)</f>
        <v>0</v>
      </c>
      <c r="N29" s="437"/>
      <c r="O29" s="437">
        <f>SUM(O30+O31+O33+O35+O36+O37+O38+O39+O40+O41)</f>
        <v>0</v>
      </c>
      <c r="P29" s="437"/>
      <c r="Q29" s="437">
        <f>SUM(Q30+Q31+Q33+Q35+Q36+Q37+Q38+Q39+Q40+Q41)</f>
        <v>0</v>
      </c>
      <c r="R29" s="437">
        <f>SUM(R30+R31+R33+R35+R36+R37+R38+R39+R40+R41)</f>
        <v>0</v>
      </c>
      <c r="S29" s="437"/>
      <c r="T29" s="442">
        <f t="shared" si="3"/>
        <v>0</v>
      </c>
      <c r="U29" s="436">
        <f t="shared" si="4"/>
        <v>56459.700000000012</v>
      </c>
      <c r="V29" s="437">
        <f t="shared" si="5"/>
        <v>44282.400000000009</v>
      </c>
      <c r="W29" s="437">
        <f t="shared" si="6"/>
        <v>12177.300000000001</v>
      </c>
    </row>
    <row r="30" spans="1:23" s="151" customFormat="1" ht="22.5" customHeight="1" x14ac:dyDescent="0.3">
      <c r="A30" s="450" t="s">
        <v>332</v>
      </c>
      <c r="B30" s="431" t="s">
        <v>142</v>
      </c>
      <c r="C30" s="431" t="s">
        <v>163</v>
      </c>
      <c r="D30" s="440">
        <f t="shared" si="0"/>
        <v>31879</v>
      </c>
      <c r="E30" s="440">
        <v>31879</v>
      </c>
      <c r="F30" s="440"/>
      <c r="G30" s="440">
        <f t="shared" si="1"/>
        <v>31701</v>
      </c>
      <c r="H30" s="440">
        <v>31701</v>
      </c>
      <c r="I30" s="440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8">
        <f t="shared" si="3"/>
        <v>0</v>
      </c>
      <c r="U30" s="440">
        <f t="shared" si="4"/>
        <v>31701</v>
      </c>
      <c r="V30" s="437">
        <f t="shared" si="5"/>
        <v>31701</v>
      </c>
      <c r="W30" s="437">
        <f t="shared" si="6"/>
        <v>0</v>
      </c>
    </row>
    <row r="31" spans="1:23" s="151" customFormat="1" ht="38.25" customHeight="1" x14ac:dyDescent="0.3">
      <c r="A31" s="450" t="s">
        <v>286</v>
      </c>
      <c r="B31" s="431" t="s">
        <v>142</v>
      </c>
      <c r="C31" s="431" t="s">
        <v>163</v>
      </c>
      <c r="D31" s="440">
        <f t="shared" si="0"/>
        <v>1000</v>
      </c>
      <c r="E31" s="440">
        <v>1000</v>
      </c>
      <c r="F31" s="440"/>
      <c r="G31" s="440">
        <f t="shared" si="1"/>
        <v>3683.9</v>
      </c>
      <c r="H31" s="440">
        <v>3683.9</v>
      </c>
      <c r="I31" s="440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8">
        <f t="shared" si="3"/>
        <v>0</v>
      </c>
      <c r="U31" s="440">
        <f t="shared" si="4"/>
        <v>3683.9</v>
      </c>
      <c r="V31" s="437">
        <f t="shared" si="5"/>
        <v>3683.9</v>
      </c>
      <c r="W31" s="437">
        <f t="shared" si="6"/>
        <v>0</v>
      </c>
    </row>
    <row r="32" spans="1:23" s="151" customFormat="1" ht="15.75" hidden="1" customHeight="1" x14ac:dyDescent="0.3">
      <c r="A32" s="450" t="s">
        <v>349</v>
      </c>
      <c r="B32" s="431" t="s">
        <v>142</v>
      </c>
      <c r="C32" s="431" t="s">
        <v>163</v>
      </c>
      <c r="D32" s="440">
        <f t="shared" si="0"/>
        <v>0</v>
      </c>
      <c r="E32" s="440"/>
      <c r="F32" s="440"/>
      <c r="G32" s="440">
        <f t="shared" si="1"/>
        <v>0</v>
      </c>
      <c r="H32" s="440"/>
      <c r="I32" s="440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8">
        <f t="shared" si="3"/>
        <v>0</v>
      </c>
      <c r="U32" s="440">
        <f t="shared" si="4"/>
        <v>0</v>
      </c>
      <c r="V32" s="437">
        <f t="shared" si="5"/>
        <v>0</v>
      </c>
      <c r="W32" s="437">
        <f t="shared" si="6"/>
        <v>0</v>
      </c>
    </row>
    <row r="33" spans="1:23" s="151" customFormat="1" ht="21.75" customHeight="1" x14ac:dyDescent="0.3">
      <c r="A33" s="450" t="s">
        <v>1066</v>
      </c>
      <c r="B33" s="431" t="s">
        <v>142</v>
      </c>
      <c r="C33" s="431" t="s">
        <v>163</v>
      </c>
      <c r="D33" s="440">
        <f t="shared" si="0"/>
        <v>0</v>
      </c>
      <c r="E33" s="440"/>
      <c r="F33" s="440"/>
      <c r="G33" s="440">
        <f t="shared" si="1"/>
        <v>4.8</v>
      </c>
      <c r="H33" s="440">
        <v>4.8</v>
      </c>
      <c r="I33" s="440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8">
        <f t="shared" si="3"/>
        <v>0</v>
      </c>
      <c r="U33" s="440">
        <f t="shared" si="4"/>
        <v>4.8</v>
      </c>
      <c r="V33" s="437">
        <f t="shared" si="5"/>
        <v>4.8</v>
      </c>
      <c r="W33" s="437">
        <f t="shared" si="6"/>
        <v>0</v>
      </c>
    </row>
    <row r="34" spans="1:23" s="151" customFormat="1" ht="18" customHeight="1" x14ac:dyDescent="0.3">
      <c r="A34" s="450" t="s">
        <v>165</v>
      </c>
      <c r="B34" s="431" t="s">
        <v>142</v>
      </c>
      <c r="C34" s="431" t="s">
        <v>163</v>
      </c>
      <c r="D34" s="440"/>
      <c r="E34" s="440"/>
      <c r="F34" s="440"/>
      <c r="G34" s="440">
        <f t="shared" si="1"/>
        <v>8892.7000000000007</v>
      </c>
      <c r="H34" s="440">
        <v>8892.7000000000007</v>
      </c>
      <c r="I34" s="440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8">
        <f>SUM(J34:R34)</f>
        <v>0</v>
      </c>
      <c r="U34" s="440">
        <f>SUM(V34:W34)</f>
        <v>8892.7000000000007</v>
      </c>
      <c r="V34" s="437">
        <f t="shared" si="5"/>
        <v>8892.7000000000007</v>
      </c>
      <c r="W34" s="437">
        <f t="shared" si="6"/>
        <v>0</v>
      </c>
    </row>
    <row r="35" spans="1:23" s="151" customFormat="1" ht="36" customHeight="1" x14ac:dyDescent="0.3">
      <c r="A35" s="450" t="s">
        <v>333</v>
      </c>
      <c r="B35" s="431" t="s">
        <v>142</v>
      </c>
      <c r="C35" s="431" t="s">
        <v>163</v>
      </c>
      <c r="D35" s="440">
        <f t="shared" si="0"/>
        <v>7090.6</v>
      </c>
      <c r="E35" s="440"/>
      <c r="F35" s="440">
        <v>7090.6</v>
      </c>
      <c r="G35" s="440">
        <f t="shared" si="1"/>
        <v>0</v>
      </c>
      <c r="H35" s="440"/>
      <c r="I35" s="440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8">
        <f t="shared" si="3"/>
        <v>0</v>
      </c>
      <c r="U35" s="440">
        <f t="shared" si="4"/>
        <v>0</v>
      </c>
      <c r="V35" s="437">
        <f t="shared" si="5"/>
        <v>0</v>
      </c>
      <c r="W35" s="437">
        <f t="shared" si="6"/>
        <v>0</v>
      </c>
    </row>
    <row r="36" spans="1:23" s="151" customFormat="1" ht="37.5" x14ac:dyDescent="0.3">
      <c r="A36" s="450" t="s">
        <v>334</v>
      </c>
      <c r="B36" s="431" t="s">
        <v>142</v>
      </c>
      <c r="C36" s="431" t="s">
        <v>163</v>
      </c>
      <c r="D36" s="440">
        <f t="shared" si="0"/>
        <v>7718.5</v>
      </c>
      <c r="E36" s="440"/>
      <c r="F36" s="440">
        <v>7718.5</v>
      </c>
      <c r="G36" s="440">
        <f t="shared" si="1"/>
        <v>7718.5</v>
      </c>
      <c r="H36" s="440"/>
      <c r="I36" s="440">
        <v>7718.5</v>
      </c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8">
        <f t="shared" si="3"/>
        <v>0</v>
      </c>
      <c r="U36" s="440">
        <f t="shared" si="4"/>
        <v>7718.5</v>
      </c>
      <c r="V36" s="437">
        <f t="shared" si="5"/>
        <v>0</v>
      </c>
      <c r="W36" s="437">
        <f t="shared" si="6"/>
        <v>7718.5</v>
      </c>
    </row>
    <row r="37" spans="1:23" s="151" customFormat="1" ht="23.25" customHeight="1" x14ac:dyDescent="0.3">
      <c r="A37" s="450" t="s">
        <v>335</v>
      </c>
      <c r="B37" s="431" t="s">
        <v>142</v>
      </c>
      <c r="C37" s="431" t="s">
        <v>163</v>
      </c>
      <c r="D37" s="440">
        <f t="shared" si="0"/>
        <v>3427</v>
      </c>
      <c r="E37" s="440"/>
      <c r="F37" s="440">
        <v>3427</v>
      </c>
      <c r="G37" s="440">
        <f t="shared" si="1"/>
        <v>3427</v>
      </c>
      <c r="H37" s="440"/>
      <c r="I37" s="440">
        <v>3427</v>
      </c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8">
        <f t="shared" si="3"/>
        <v>0</v>
      </c>
      <c r="U37" s="440">
        <f t="shared" si="4"/>
        <v>3427</v>
      </c>
      <c r="V37" s="437">
        <f t="shared" si="5"/>
        <v>0</v>
      </c>
      <c r="W37" s="437">
        <f t="shared" si="6"/>
        <v>3427</v>
      </c>
    </row>
    <row r="38" spans="1:23" s="151" customFormat="1" ht="37.5" hidden="1" customHeight="1" x14ac:dyDescent="0.3">
      <c r="A38" s="450" t="s">
        <v>336</v>
      </c>
      <c r="B38" s="431" t="s">
        <v>142</v>
      </c>
      <c r="C38" s="431" t="s">
        <v>163</v>
      </c>
      <c r="D38" s="440">
        <f t="shared" si="0"/>
        <v>0</v>
      </c>
      <c r="E38" s="440"/>
      <c r="F38" s="440"/>
      <c r="G38" s="440">
        <f t="shared" si="1"/>
        <v>0</v>
      </c>
      <c r="H38" s="440"/>
      <c r="I38" s="440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8">
        <f t="shared" si="3"/>
        <v>0</v>
      </c>
      <c r="U38" s="440">
        <f t="shared" si="4"/>
        <v>0</v>
      </c>
      <c r="V38" s="437">
        <f t="shared" si="5"/>
        <v>0</v>
      </c>
      <c r="W38" s="437">
        <f t="shared" si="6"/>
        <v>0</v>
      </c>
    </row>
    <row r="39" spans="1:23" s="151" customFormat="1" ht="37.5" hidden="1" customHeight="1" x14ac:dyDescent="0.3">
      <c r="A39" s="450" t="s">
        <v>337</v>
      </c>
      <c r="B39" s="431" t="s">
        <v>142</v>
      </c>
      <c r="C39" s="431" t="s">
        <v>163</v>
      </c>
      <c r="D39" s="440">
        <f t="shared" si="0"/>
        <v>0</v>
      </c>
      <c r="E39" s="440"/>
      <c r="F39" s="440"/>
      <c r="G39" s="440">
        <f t="shared" si="1"/>
        <v>0</v>
      </c>
      <c r="H39" s="440"/>
      <c r="I39" s="440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8">
        <f t="shared" si="3"/>
        <v>0</v>
      </c>
      <c r="U39" s="440">
        <f t="shared" si="4"/>
        <v>0</v>
      </c>
      <c r="V39" s="437">
        <f t="shared" si="5"/>
        <v>0</v>
      </c>
      <c r="W39" s="437">
        <f t="shared" si="6"/>
        <v>0</v>
      </c>
    </row>
    <row r="40" spans="1:23" s="151" customFormat="1" ht="35.25" customHeight="1" x14ac:dyDescent="0.3">
      <c r="A40" s="450" t="s">
        <v>338</v>
      </c>
      <c r="B40" s="431" t="s">
        <v>142</v>
      </c>
      <c r="C40" s="431" t="s">
        <v>163</v>
      </c>
      <c r="D40" s="440">
        <f t="shared" si="0"/>
        <v>930.7</v>
      </c>
      <c r="E40" s="440"/>
      <c r="F40" s="440">
        <v>930.7</v>
      </c>
      <c r="G40" s="440">
        <f t="shared" si="1"/>
        <v>930.7</v>
      </c>
      <c r="H40" s="440"/>
      <c r="I40" s="440">
        <v>930.7</v>
      </c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8">
        <f t="shared" si="3"/>
        <v>0</v>
      </c>
      <c r="U40" s="440">
        <f t="shared" si="4"/>
        <v>930.7</v>
      </c>
      <c r="V40" s="437">
        <f t="shared" si="5"/>
        <v>0</v>
      </c>
      <c r="W40" s="437">
        <f t="shared" si="6"/>
        <v>930.7</v>
      </c>
    </row>
    <row r="41" spans="1:23" s="151" customFormat="1" ht="42" customHeight="1" x14ac:dyDescent="0.3">
      <c r="A41" s="450" t="s">
        <v>339</v>
      </c>
      <c r="B41" s="431" t="s">
        <v>142</v>
      </c>
      <c r="C41" s="431" t="s">
        <v>163</v>
      </c>
      <c r="D41" s="440">
        <f t="shared" si="0"/>
        <v>101.1</v>
      </c>
      <c r="E41" s="440"/>
      <c r="F41" s="440">
        <v>101.1</v>
      </c>
      <c r="G41" s="440">
        <f t="shared" si="1"/>
        <v>101.1</v>
      </c>
      <c r="H41" s="440"/>
      <c r="I41" s="440">
        <v>101.1</v>
      </c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8">
        <f t="shared" si="3"/>
        <v>0</v>
      </c>
      <c r="U41" s="440">
        <f t="shared" si="4"/>
        <v>101.1</v>
      </c>
      <c r="V41" s="437">
        <f t="shared" si="5"/>
        <v>0</v>
      </c>
      <c r="W41" s="437">
        <f t="shared" si="6"/>
        <v>101.1</v>
      </c>
    </row>
    <row r="42" spans="1:23" s="430" customFormat="1" ht="24.75" customHeight="1" x14ac:dyDescent="0.3">
      <c r="A42" s="449" t="s">
        <v>166</v>
      </c>
      <c r="B42" s="429" t="s">
        <v>146</v>
      </c>
      <c r="C42" s="429" t="s">
        <v>143</v>
      </c>
      <c r="D42" s="436">
        <f t="shared" si="0"/>
        <v>15748.2</v>
      </c>
      <c r="E42" s="444">
        <f>SUM(E43+E57+E67)</f>
        <v>15748.2</v>
      </c>
      <c r="F42" s="444">
        <f>SUM(F43+F57+F67)</f>
        <v>0</v>
      </c>
      <c r="G42" s="436">
        <f t="shared" si="1"/>
        <v>47166.7</v>
      </c>
      <c r="H42" s="444">
        <f>SUM(H43+H57+H67)</f>
        <v>17761.5</v>
      </c>
      <c r="I42" s="444">
        <f>SUM(I43+I57+I67+I55)</f>
        <v>29405.199999999997</v>
      </c>
      <c r="J42" s="442">
        <f t="shared" ref="J42:T42" si="15">J55+J43+J57+J67</f>
        <v>0</v>
      </c>
      <c r="K42" s="442">
        <f t="shared" si="15"/>
        <v>0</v>
      </c>
      <c r="L42" s="442"/>
      <c r="M42" s="442">
        <f t="shared" si="15"/>
        <v>0</v>
      </c>
      <c r="N42" s="442"/>
      <c r="O42" s="442">
        <f t="shared" si="15"/>
        <v>0</v>
      </c>
      <c r="P42" s="442">
        <f t="shared" si="15"/>
        <v>0</v>
      </c>
      <c r="Q42" s="442">
        <f t="shared" si="15"/>
        <v>0</v>
      </c>
      <c r="R42" s="442">
        <f t="shared" si="15"/>
        <v>0</v>
      </c>
      <c r="S42" s="442"/>
      <c r="T42" s="442">
        <f t="shared" si="15"/>
        <v>0</v>
      </c>
      <c r="U42" s="436">
        <f t="shared" ref="U42:U58" si="16">SUM(V42:W42)</f>
        <v>47166.7</v>
      </c>
      <c r="V42" s="437">
        <f t="shared" si="5"/>
        <v>17761.5</v>
      </c>
      <c r="W42" s="437">
        <f t="shared" si="6"/>
        <v>29405.199999999997</v>
      </c>
    </row>
    <row r="43" spans="1:23" s="151" customFormat="1" ht="18" customHeight="1" x14ac:dyDescent="0.3">
      <c r="A43" s="449" t="s">
        <v>340</v>
      </c>
      <c r="B43" s="429" t="s">
        <v>146</v>
      </c>
      <c r="C43" s="429" t="s">
        <v>144</v>
      </c>
      <c r="D43" s="440">
        <f t="shared" si="0"/>
        <v>510</v>
      </c>
      <c r="E43" s="437">
        <f>SUM(E44+E54)</f>
        <v>510</v>
      </c>
      <c r="F43" s="437">
        <f>SUM(F44+F54)</f>
        <v>0</v>
      </c>
      <c r="G43" s="440">
        <f t="shared" si="1"/>
        <v>500</v>
      </c>
      <c r="H43" s="437">
        <f>SUM(H44+H54)</f>
        <v>500</v>
      </c>
      <c r="I43" s="437">
        <f>SUM(I44+I54)</f>
        <v>0</v>
      </c>
      <c r="J43" s="437">
        <f>SUM(J44+J54)</f>
        <v>0</v>
      </c>
      <c r="K43" s="437">
        <f>SUM(K44+K54)</f>
        <v>0</v>
      </c>
      <c r="L43" s="437"/>
      <c r="M43" s="437">
        <f>SUM(M44+M54)</f>
        <v>0</v>
      </c>
      <c r="N43" s="437"/>
      <c r="O43" s="437">
        <f t="shared" ref="O43:R43" si="17">SUM(O44+O54)</f>
        <v>0</v>
      </c>
      <c r="P43" s="437">
        <f t="shared" si="17"/>
        <v>0</v>
      </c>
      <c r="Q43" s="437">
        <f t="shared" si="17"/>
        <v>0</v>
      </c>
      <c r="R43" s="437">
        <f t="shared" si="17"/>
        <v>0</v>
      </c>
      <c r="S43" s="437"/>
      <c r="T43" s="442">
        <f t="shared" si="3"/>
        <v>0</v>
      </c>
      <c r="U43" s="436">
        <f t="shared" si="16"/>
        <v>500</v>
      </c>
      <c r="V43" s="437">
        <f t="shared" si="5"/>
        <v>500</v>
      </c>
      <c r="W43" s="437">
        <f t="shared" si="6"/>
        <v>0</v>
      </c>
    </row>
    <row r="44" spans="1:23" s="151" customFormat="1" ht="53.25" customHeight="1" collapsed="1" x14ac:dyDescent="0.3">
      <c r="A44" s="450" t="s">
        <v>168</v>
      </c>
      <c r="B44" s="431" t="s">
        <v>146</v>
      </c>
      <c r="C44" s="431" t="s">
        <v>144</v>
      </c>
      <c r="D44" s="440">
        <f t="shared" si="0"/>
        <v>500</v>
      </c>
      <c r="E44" s="440">
        <v>500</v>
      </c>
      <c r="F44" s="440"/>
      <c r="G44" s="440">
        <f t="shared" si="1"/>
        <v>500</v>
      </c>
      <c r="H44" s="440">
        <v>500</v>
      </c>
      <c r="I44" s="440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8">
        <f t="shared" si="3"/>
        <v>0</v>
      </c>
      <c r="U44" s="440">
        <f t="shared" si="16"/>
        <v>500</v>
      </c>
      <c r="V44" s="437">
        <f t="shared" si="5"/>
        <v>500</v>
      </c>
      <c r="W44" s="437">
        <f t="shared" si="6"/>
        <v>0</v>
      </c>
    </row>
    <row r="45" spans="1:23" s="151" customFormat="1" ht="18.75" hidden="1" customHeight="1" outlineLevel="1" x14ac:dyDescent="0.3">
      <c r="A45" s="450" t="s">
        <v>169</v>
      </c>
      <c r="B45" s="431" t="s">
        <v>146</v>
      </c>
      <c r="C45" s="431" t="s">
        <v>144</v>
      </c>
      <c r="D45" s="440">
        <f t="shared" si="0"/>
        <v>0</v>
      </c>
      <c r="E45" s="440"/>
      <c r="F45" s="440"/>
      <c r="G45" s="440">
        <f t="shared" si="1"/>
        <v>0</v>
      </c>
      <c r="H45" s="440"/>
      <c r="I45" s="440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8">
        <f t="shared" si="3"/>
        <v>0</v>
      </c>
      <c r="U45" s="440">
        <f t="shared" si="16"/>
        <v>0</v>
      </c>
      <c r="V45" s="437">
        <f t="shared" si="5"/>
        <v>0</v>
      </c>
      <c r="W45" s="437">
        <f t="shared" si="6"/>
        <v>0</v>
      </c>
    </row>
    <row r="46" spans="1:23" s="151" customFormat="1" ht="18.75" hidden="1" customHeight="1" outlineLevel="1" x14ac:dyDescent="0.3">
      <c r="A46" s="450" t="s">
        <v>170</v>
      </c>
      <c r="B46" s="431" t="s">
        <v>146</v>
      </c>
      <c r="C46" s="431" t="s">
        <v>144</v>
      </c>
      <c r="D46" s="440">
        <f t="shared" si="0"/>
        <v>0</v>
      </c>
      <c r="E46" s="440"/>
      <c r="F46" s="440"/>
      <c r="G46" s="440">
        <f t="shared" si="1"/>
        <v>0</v>
      </c>
      <c r="H46" s="440"/>
      <c r="I46" s="440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8">
        <f t="shared" si="3"/>
        <v>0</v>
      </c>
      <c r="U46" s="440">
        <f t="shared" si="16"/>
        <v>0</v>
      </c>
      <c r="V46" s="437">
        <f t="shared" si="5"/>
        <v>0</v>
      </c>
      <c r="W46" s="437">
        <f t="shared" si="6"/>
        <v>0</v>
      </c>
    </row>
    <row r="47" spans="1:23" s="151" customFormat="1" ht="18.75" hidden="1" customHeight="1" outlineLevel="1" x14ac:dyDescent="0.3">
      <c r="A47" s="450" t="s">
        <v>171</v>
      </c>
      <c r="B47" s="431" t="s">
        <v>146</v>
      </c>
      <c r="C47" s="431" t="s">
        <v>144</v>
      </c>
      <c r="D47" s="440">
        <f t="shared" si="0"/>
        <v>0</v>
      </c>
      <c r="E47" s="440"/>
      <c r="F47" s="440"/>
      <c r="G47" s="440">
        <f t="shared" si="1"/>
        <v>0</v>
      </c>
      <c r="H47" s="440"/>
      <c r="I47" s="440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8">
        <f t="shared" si="3"/>
        <v>0</v>
      </c>
      <c r="U47" s="440">
        <f t="shared" si="16"/>
        <v>0</v>
      </c>
      <c r="V47" s="437">
        <f t="shared" si="5"/>
        <v>0</v>
      </c>
      <c r="W47" s="437">
        <f t="shared" si="6"/>
        <v>0</v>
      </c>
    </row>
    <row r="48" spans="1:23" s="151" customFormat="1" ht="18.75" hidden="1" outlineLevel="1" x14ac:dyDescent="0.3">
      <c r="A48" s="450" t="s">
        <v>172</v>
      </c>
      <c r="B48" s="431" t="s">
        <v>146</v>
      </c>
      <c r="C48" s="431" t="s">
        <v>144</v>
      </c>
      <c r="D48" s="440">
        <f t="shared" si="0"/>
        <v>0</v>
      </c>
      <c r="E48" s="440"/>
      <c r="F48" s="440"/>
      <c r="G48" s="440">
        <f t="shared" si="1"/>
        <v>0</v>
      </c>
      <c r="H48" s="440"/>
      <c r="I48" s="440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8">
        <f t="shared" si="3"/>
        <v>0</v>
      </c>
      <c r="U48" s="440">
        <f t="shared" si="16"/>
        <v>0</v>
      </c>
      <c r="V48" s="437">
        <f t="shared" si="5"/>
        <v>0</v>
      </c>
      <c r="W48" s="437">
        <f t="shared" si="6"/>
        <v>0</v>
      </c>
    </row>
    <row r="49" spans="1:23" s="151" customFormat="1" ht="18.75" hidden="1" outlineLevel="1" x14ac:dyDescent="0.3">
      <c r="A49" s="450" t="s">
        <v>173</v>
      </c>
      <c r="B49" s="431" t="s">
        <v>146</v>
      </c>
      <c r="C49" s="431" t="s">
        <v>144</v>
      </c>
      <c r="D49" s="440">
        <f t="shared" si="0"/>
        <v>0</v>
      </c>
      <c r="E49" s="440"/>
      <c r="F49" s="440"/>
      <c r="G49" s="440">
        <f t="shared" si="1"/>
        <v>0</v>
      </c>
      <c r="H49" s="440"/>
      <c r="I49" s="440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8">
        <f t="shared" si="3"/>
        <v>0</v>
      </c>
      <c r="U49" s="440">
        <f t="shared" si="16"/>
        <v>0</v>
      </c>
      <c r="V49" s="437">
        <f t="shared" si="5"/>
        <v>0</v>
      </c>
      <c r="W49" s="437">
        <f t="shared" si="6"/>
        <v>0</v>
      </c>
    </row>
    <row r="50" spans="1:23" s="151" customFormat="1" ht="18.75" hidden="1" outlineLevel="1" x14ac:dyDescent="0.3">
      <c r="A50" s="450" t="s">
        <v>174</v>
      </c>
      <c r="B50" s="431" t="s">
        <v>146</v>
      </c>
      <c r="C50" s="431" t="s">
        <v>144</v>
      </c>
      <c r="D50" s="440">
        <f t="shared" si="0"/>
        <v>0</v>
      </c>
      <c r="E50" s="440"/>
      <c r="F50" s="440"/>
      <c r="G50" s="440">
        <f t="shared" si="1"/>
        <v>0</v>
      </c>
      <c r="H50" s="440"/>
      <c r="I50" s="440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8">
        <f t="shared" si="3"/>
        <v>0</v>
      </c>
      <c r="U50" s="440">
        <f t="shared" si="16"/>
        <v>0</v>
      </c>
      <c r="V50" s="437">
        <f t="shared" si="5"/>
        <v>0</v>
      </c>
      <c r="W50" s="437">
        <f t="shared" si="6"/>
        <v>0</v>
      </c>
    </row>
    <row r="51" spans="1:23" s="151" customFormat="1" ht="18.75" hidden="1" outlineLevel="1" x14ac:dyDescent="0.3">
      <c r="A51" s="450" t="s">
        <v>175</v>
      </c>
      <c r="B51" s="431" t="s">
        <v>146</v>
      </c>
      <c r="C51" s="431" t="s">
        <v>144</v>
      </c>
      <c r="D51" s="440">
        <f t="shared" si="0"/>
        <v>0</v>
      </c>
      <c r="E51" s="440"/>
      <c r="F51" s="440"/>
      <c r="G51" s="440">
        <f t="shared" si="1"/>
        <v>0</v>
      </c>
      <c r="H51" s="440"/>
      <c r="I51" s="440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8">
        <f t="shared" si="3"/>
        <v>0</v>
      </c>
      <c r="U51" s="440">
        <f t="shared" si="16"/>
        <v>0</v>
      </c>
      <c r="V51" s="437">
        <f t="shared" si="5"/>
        <v>0</v>
      </c>
      <c r="W51" s="437">
        <f t="shared" si="6"/>
        <v>0</v>
      </c>
    </row>
    <row r="52" spans="1:23" s="151" customFormat="1" ht="18.75" hidden="1" outlineLevel="1" x14ac:dyDescent="0.3">
      <c r="A52" s="450" t="s">
        <v>176</v>
      </c>
      <c r="B52" s="431" t="s">
        <v>146</v>
      </c>
      <c r="C52" s="431" t="s">
        <v>144</v>
      </c>
      <c r="D52" s="440">
        <f t="shared" si="0"/>
        <v>0</v>
      </c>
      <c r="E52" s="440"/>
      <c r="F52" s="440"/>
      <c r="G52" s="440">
        <f t="shared" si="1"/>
        <v>0</v>
      </c>
      <c r="H52" s="440"/>
      <c r="I52" s="440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8">
        <f t="shared" si="3"/>
        <v>0</v>
      </c>
      <c r="U52" s="440">
        <f t="shared" si="16"/>
        <v>0</v>
      </c>
      <c r="V52" s="437">
        <f t="shared" si="5"/>
        <v>0</v>
      </c>
      <c r="W52" s="437">
        <f t="shared" si="6"/>
        <v>0</v>
      </c>
    </row>
    <row r="53" spans="1:23" s="151" customFormat="1" ht="18.75" hidden="1" outlineLevel="1" x14ac:dyDescent="0.3">
      <c r="A53" s="450" t="s">
        <v>177</v>
      </c>
      <c r="B53" s="431" t="s">
        <v>146</v>
      </c>
      <c r="C53" s="431" t="s">
        <v>144</v>
      </c>
      <c r="D53" s="440">
        <f t="shared" si="0"/>
        <v>0</v>
      </c>
      <c r="E53" s="440"/>
      <c r="F53" s="440"/>
      <c r="G53" s="440">
        <f t="shared" si="1"/>
        <v>0</v>
      </c>
      <c r="H53" s="440"/>
      <c r="I53" s="440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8">
        <f t="shared" si="3"/>
        <v>0</v>
      </c>
      <c r="U53" s="440">
        <f t="shared" si="16"/>
        <v>0</v>
      </c>
      <c r="V53" s="437">
        <f t="shared" si="5"/>
        <v>0</v>
      </c>
      <c r="W53" s="437">
        <f t="shared" si="6"/>
        <v>0</v>
      </c>
    </row>
    <row r="54" spans="1:23" s="151" customFormat="1" ht="37.5" x14ac:dyDescent="0.3">
      <c r="A54" s="450" t="s">
        <v>887</v>
      </c>
      <c r="B54" s="431" t="s">
        <v>146</v>
      </c>
      <c r="C54" s="431" t="s">
        <v>144</v>
      </c>
      <c r="D54" s="440">
        <f t="shared" si="0"/>
        <v>10</v>
      </c>
      <c r="E54" s="440">
        <v>10</v>
      </c>
      <c r="F54" s="440"/>
      <c r="G54" s="440">
        <f t="shared" si="1"/>
        <v>0</v>
      </c>
      <c r="H54" s="440"/>
      <c r="I54" s="440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8">
        <f t="shared" si="3"/>
        <v>0</v>
      </c>
      <c r="U54" s="440">
        <f t="shared" si="16"/>
        <v>0</v>
      </c>
      <c r="V54" s="437">
        <f t="shared" si="5"/>
        <v>0</v>
      </c>
      <c r="W54" s="437">
        <f t="shared" si="6"/>
        <v>0</v>
      </c>
    </row>
    <row r="55" spans="1:23" s="430" customFormat="1" ht="24.75" customHeight="1" x14ac:dyDescent="0.3">
      <c r="A55" s="449" t="s">
        <v>778</v>
      </c>
      <c r="B55" s="429" t="s">
        <v>146</v>
      </c>
      <c r="C55" s="429" t="s">
        <v>149</v>
      </c>
      <c r="D55" s="436">
        <f t="shared" ref="D55:I55" si="18">D56</f>
        <v>0</v>
      </c>
      <c r="E55" s="436">
        <f t="shared" si="18"/>
        <v>0</v>
      </c>
      <c r="F55" s="436">
        <f t="shared" si="18"/>
        <v>0</v>
      </c>
      <c r="G55" s="436">
        <f t="shared" si="18"/>
        <v>7090.6</v>
      </c>
      <c r="H55" s="436">
        <f t="shared" si="18"/>
        <v>0</v>
      </c>
      <c r="I55" s="436">
        <f t="shared" si="18"/>
        <v>7090.6</v>
      </c>
      <c r="J55" s="442"/>
      <c r="K55" s="442"/>
      <c r="L55" s="442"/>
      <c r="M55" s="442"/>
      <c r="N55" s="442"/>
      <c r="O55" s="442">
        <f>O56</f>
        <v>0</v>
      </c>
      <c r="P55" s="442"/>
      <c r="Q55" s="442">
        <f>Q56</f>
        <v>0</v>
      </c>
      <c r="R55" s="442">
        <f>R56</f>
        <v>0</v>
      </c>
      <c r="S55" s="442"/>
      <c r="T55" s="442">
        <f>SUM(J55:R55)</f>
        <v>0</v>
      </c>
      <c r="U55" s="436">
        <f>SUM(V55:W55)</f>
        <v>7090.6</v>
      </c>
      <c r="V55" s="437">
        <f t="shared" si="5"/>
        <v>0</v>
      </c>
      <c r="W55" s="437">
        <f t="shared" si="6"/>
        <v>7090.6</v>
      </c>
    </row>
    <row r="56" spans="1:23" s="430" customFormat="1" ht="36" customHeight="1" x14ac:dyDescent="0.3">
      <c r="A56" s="450" t="s">
        <v>333</v>
      </c>
      <c r="B56" s="431" t="s">
        <v>146</v>
      </c>
      <c r="C56" s="431" t="s">
        <v>149</v>
      </c>
      <c r="D56" s="440"/>
      <c r="E56" s="445"/>
      <c r="F56" s="445"/>
      <c r="G56" s="440">
        <f>SUM(H56:I56)</f>
        <v>7090.6</v>
      </c>
      <c r="H56" s="445"/>
      <c r="I56" s="445">
        <v>7090.6</v>
      </c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>
        <f>SUM(J56:R56)</f>
        <v>0</v>
      </c>
      <c r="U56" s="440">
        <f>SUM(V56:W56)</f>
        <v>7090.6</v>
      </c>
      <c r="V56" s="437">
        <f t="shared" si="5"/>
        <v>0</v>
      </c>
      <c r="W56" s="437">
        <f t="shared" si="6"/>
        <v>7090.6</v>
      </c>
    </row>
    <row r="57" spans="1:23" s="147" customFormat="1" ht="35.25" customHeight="1" x14ac:dyDescent="0.3">
      <c r="A57" s="449" t="s">
        <v>179</v>
      </c>
      <c r="B57" s="429" t="s">
        <v>146</v>
      </c>
      <c r="C57" s="429" t="s">
        <v>180</v>
      </c>
      <c r="D57" s="440">
        <f t="shared" si="0"/>
        <v>15238.2</v>
      </c>
      <c r="E57" s="437">
        <f>SUM(E58+E59+E60+E61+E66)</f>
        <v>15238.2</v>
      </c>
      <c r="F57" s="437">
        <f>SUM(F58+F60+F61+F66)</f>
        <v>0</v>
      </c>
      <c r="G57" s="436">
        <f>SUM(H57:I57)</f>
        <v>39476.1</v>
      </c>
      <c r="H57" s="437">
        <f>SUM(H58+H59+H60+H61+H64+H66+H65)</f>
        <v>17251.5</v>
      </c>
      <c r="I57" s="437">
        <f>SUM(I58+I60+I61+I66+I65)</f>
        <v>22224.6</v>
      </c>
      <c r="J57" s="437">
        <f>SUM(J58+J60+J61+J66+J65)</f>
        <v>0</v>
      </c>
      <c r="K57" s="437">
        <f>SUM(K58+K60+K61+K66+K64)</f>
        <v>0</v>
      </c>
      <c r="L57" s="437"/>
      <c r="M57" s="437">
        <f>SUM(M58+M60+M61+M66)</f>
        <v>0</v>
      </c>
      <c r="N57" s="437"/>
      <c r="O57" s="443"/>
      <c r="P57" s="443">
        <f>P65</f>
        <v>0</v>
      </c>
      <c r="Q57" s="443"/>
      <c r="R57" s="443"/>
      <c r="S57" s="443"/>
      <c r="T57" s="442">
        <f t="shared" si="3"/>
        <v>0</v>
      </c>
      <c r="U57" s="436">
        <f t="shared" si="16"/>
        <v>39476.1</v>
      </c>
      <c r="V57" s="437">
        <f t="shared" si="5"/>
        <v>17251.5</v>
      </c>
      <c r="W57" s="437">
        <f t="shared" si="6"/>
        <v>22224.6</v>
      </c>
    </row>
    <row r="58" spans="1:23" s="151" customFormat="1" ht="18.75" x14ac:dyDescent="0.3">
      <c r="A58" s="450" t="s">
        <v>341</v>
      </c>
      <c r="B58" s="431" t="s">
        <v>146</v>
      </c>
      <c r="C58" s="431" t="s">
        <v>180</v>
      </c>
      <c r="D58" s="440">
        <f t="shared" si="0"/>
        <v>790</v>
      </c>
      <c r="E58" s="440">
        <v>790</v>
      </c>
      <c r="F58" s="440"/>
      <c r="G58" s="440">
        <f t="shared" si="1"/>
        <v>790</v>
      </c>
      <c r="H58" s="440">
        <v>790</v>
      </c>
      <c r="I58" s="440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8">
        <f t="shared" si="3"/>
        <v>0</v>
      </c>
      <c r="U58" s="440">
        <f t="shared" si="16"/>
        <v>790</v>
      </c>
      <c r="V58" s="437">
        <f t="shared" si="5"/>
        <v>790</v>
      </c>
      <c r="W58" s="437">
        <f t="shared" si="6"/>
        <v>0</v>
      </c>
    </row>
    <row r="59" spans="1:23" s="151" customFormat="1" ht="37.5" x14ac:dyDescent="0.3">
      <c r="A59" s="450" t="s">
        <v>462</v>
      </c>
      <c r="B59" s="431" t="s">
        <v>146</v>
      </c>
      <c r="C59" s="431" t="s">
        <v>180</v>
      </c>
      <c r="D59" s="440">
        <f>E59+F59</f>
        <v>100</v>
      </c>
      <c r="E59" s="440">
        <v>100</v>
      </c>
      <c r="F59" s="440"/>
      <c r="G59" s="440">
        <f>H59+I59</f>
        <v>100</v>
      </c>
      <c r="H59" s="440">
        <v>100</v>
      </c>
      <c r="I59" s="440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8">
        <f t="shared" si="3"/>
        <v>0</v>
      </c>
      <c r="U59" s="440">
        <f>V59+W59</f>
        <v>100</v>
      </c>
      <c r="V59" s="437">
        <f t="shared" si="5"/>
        <v>100</v>
      </c>
      <c r="W59" s="437">
        <f t="shared" si="6"/>
        <v>0</v>
      </c>
    </row>
    <row r="60" spans="1:23" s="151" customFormat="1" ht="22.5" customHeight="1" x14ac:dyDescent="0.3">
      <c r="A60" s="450" t="s">
        <v>1108</v>
      </c>
      <c r="B60" s="431" t="s">
        <v>146</v>
      </c>
      <c r="C60" s="431" t="s">
        <v>180</v>
      </c>
      <c r="D60" s="440">
        <f t="shared" ref="D60:D138" si="19">SUM(E60:F60)</f>
        <v>6883.2</v>
      </c>
      <c r="E60" s="440">
        <v>6883.2</v>
      </c>
      <c r="F60" s="440"/>
      <c r="G60" s="440">
        <f t="shared" si="1"/>
        <v>7449.1</v>
      </c>
      <c r="H60" s="440">
        <v>7449.1</v>
      </c>
      <c r="I60" s="440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8">
        <f t="shared" si="3"/>
        <v>0</v>
      </c>
      <c r="U60" s="440">
        <f t="shared" ref="U60:U140" si="20">SUM(V60:W60)</f>
        <v>7449.1</v>
      </c>
      <c r="V60" s="437">
        <f t="shared" si="5"/>
        <v>7449.1</v>
      </c>
      <c r="W60" s="437">
        <f t="shared" si="6"/>
        <v>0</v>
      </c>
    </row>
    <row r="61" spans="1:23" s="151" customFormat="1" ht="42.75" customHeight="1" x14ac:dyDescent="0.3">
      <c r="A61" s="450" t="s">
        <v>1060</v>
      </c>
      <c r="B61" s="431" t="s">
        <v>146</v>
      </c>
      <c r="C61" s="431" t="s">
        <v>180</v>
      </c>
      <c r="D61" s="440">
        <f t="shared" si="19"/>
        <v>7300</v>
      </c>
      <c r="E61" s="440">
        <v>7300</v>
      </c>
      <c r="F61" s="440"/>
      <c r="G61" s="440">
        <f t="shared" si="1"/>
        <v>4800</v>
      </c>
      <c r="H61" s="440">
        <f>SUM(H62:H63)</f>
        <v>4800</v>
      </c>
      <c r="I61" s="440">
        <f t="shared" ref="I61:R61" si="21">SUM(I62:I63)</f>
        <v>0</v>
      </c>
      <c r="J61" s="440">
        <f t="shared" si="21"/>
        <v>0</v>
      </c>
      <c r="K61" s="440">
        <f t="shared" si="21"/>
        <v>0</v>
      </c>
      <c r="L61" s="440"/>
      <c r="M61" s="440">
        <f t="shared" si="21"/>
        <v>0</v>
      </c>
      <c r="N61" s="440"/>
      <c r="O61" s="440">
        <f t="shared" si="21"/>
        <v>0</v>
      </c>
      <c r="P61" s="440">
        <f t="shared" si="21"/>
        <v>0</v>
      </c>
      <c r="Q61" s="440">
        <f t="shared" si="21"/>
        <v>0</v>
      </c>
      <c r="R61" s="440">
        <f t="shared" si="21"/>
        <v>0</v>
      </c>
      <c r="S61" s="440"/>
      <c r="T61" s="438">
        <f t="shared" si="3"/>
        <v>0</v>
      </c>
      <c r="U61" s="440">
        <f t="shared" si="20"/>
        <v>4800</v>
      </c>
      <c r="V61" s="437">
        <f t="shared" si="5"/>
        <v>4800</v>
      </c>
      <c r="W61" s="437">
        <f t="shared" si="6"/>
        <v>0</v>
      </c>
    </row>
    <row r="62" spans="1:23" s="151" customFormat="1" ht="28.5" customHeight="1" x14ac:dyDescent="0.3">
      <c r="A62" s="450" t="s">
        <v>745</v>
      </c>
      <c r="B62" s="431" t="s">
        <v>146</v>
      </c>
      <c r="C62" s="431" t="s">
        <v>180</v>
      </c>
      <c r="D62" s="440"/>
      <c r="E62" s="440"/>
      <c r="F62" s="440"/>
      <c r="G62" s="440">
        <f t="shared" si="1"/>
        <v>3713.1</v>
      </c>
      <c r="H62" s="440">
        <v>3713.1</v>
      </c>
      <c r="I62" s="440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8">
        <f t="shared" si="3"/>
        <v>0</v>
      </c>
      <c r="U62" s="440">
        <f t="shared" si="20"/>
        <v>3713.1</v>
      </c>
      <c r="V62" s="437">
        <f t="shared" si="5"/>
        <v>3713.1</v>
      </c>
      <c r="W62" s="437">
        <f t="shared" si="6"/>
        <v>0</v>
      </c>
    </row>
    <row r="63" spans="1:23" s="151" customFormat="1" ht="30" customHeight="1" x14ac:dyDescent="0.3">
      <c r="A63" s="450" t="s">
        <v>1052</v>
      </c>
      <c r="B63" s="431" t="s">
        <v>146</v>
      </c>
      <c r="C63" s="431" t="s">
        <v>180</v>
      </c>
      <c r="D63" s="440"/>
      <c r="E63" s="440"/>
      <c r="F63" s="440"/>
      <c r="G63" s="440">
        <f t="shared" si="1"/>
        <v>1086.9000000000001</v>
      </c>
      <c r="H63" s="440">
        <v>1086.9000000000001</v>
      </c>
      <c r="I63" s="440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8">
        <f t="shared" si="3"/>
        <v>0</v>
      </c>
      <c r="U63" s="440">
        <f t="shared" si="20"/>
        <v>1086.9000000000001</v>
      </c>
      <c r="V63" s="437">
        <f t="shared" si="5"/>
        <v>1086.9000000000001</v>
      </c>
      <c r="W63" s="437">
        <f t="shared" si="6"/>
        <v>0</v>
      </c>
    </row>
    <row r="64" spans="1:23" s="151" customFormat="1" ht="25.5" customHeight="1" x14ac:dyDescent="0.3">
      <c r="A64" s="450" t="s">
        <v>1016</v>
      </c>
      <c r="B64" s="431" t="s">
        <v>146</v>
      </c>
      <c r="C64" s="431" t="s">
        <v>180</v>
      </c>
      <c r="D64" s="440"/>
      <c r="E64" s="440"/>
      <c r="F64" s="440"/>
      <c r="G64" s="440">
        <f t="shared" si="1"/>
        <v>2500</v>
      </c>
      <c r="H64" s="440">
        <v>2500</v>
      </c>
      <c r="I64" s="440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8">
        <f t="shared" si="3"/>
        <v>0</v>
      </c>
      <c r="U64" s="440">
        <f t="shared" ref="U64" si="22">SUM(V64:W64)</f>
        <v>2500</v>
      </c>
      <c r="V64" s="437">
        <f t="shared" si="5"/>
        <v>2500</v>
      </c>
      <c r="W64" s="437">
        <f t="shared" si="6"/>
        <v>0</v>
      </c>
    </row>
    <row r="65" spans="1:23" s="151" customFormat="1" ht="60.75" customHeight="1" x14ac:dyDescent="0.3">
      <c r="A65" s="450" t="s">
        <v>1159</v>
      </c>
      <c r="B65" s="431" t="s">
        <v>146</v>
      </c>
      <c r="C65" s="431" t="s">
        <v>180</v>
      </c>
      <c r="D65" s="440"/>
      <c r="E65" s="440"/>
      <c r="F65" s="440"/>
      <c r="G65" s="440">
        <f t="shared" si="1"/>
        <v>23407.8</v>
      </c>
      <c r="H65" s="440">
        <v>1183.2</v>
      </c>
      <c r="I65" s="440">
        <v>22224.6</v>
      </c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8">
        <f t="shared" si="3"/>
        <v>0</v>
      </c>
      <c r="U65" s="440">
        <f t="shared" ref="U65" si="23">SUM(V65:W65)</f>
        <v>23407.8</v>
      </c>
      <c r="V65" s="437">
        <f t="shared" ref="V65" si="24">H65+J65+K65+M65</f>
        <v>1183.2</v>
      </c>
      <c r="W65" s="437">
        <f t="shared" ref="W65" si="25">I65+O65+P65+Q65+R65</f>
        <v>22224.6</v>
      </c>
    </row>
    <row r="66" spans="1:23" s="151" customFormat="1" ht="18.75" customHeight="1" x14ac:dyDescent="0.3">
      <c r="A66" s="450" t="s">
        <v>850</v>
      </c>
      <c r="B66" s="431" t="s">
        <v>146</v>
      </c>
      <c r="C66" s="431" t="s">
        <v>180</v>
      </c>
      <c r="D66" s="440">
        <f t="shared" si="19"/>
        <v>165</v>
      </c>
      <c r="E66" s="441">
        <v>165</v>
      </c>
      <c r="F66" s="441">
        <v>0</v>
      </c>
      <c r="G66" s="440">
        <f t="shared" si="1"/>
        <v>429.2</v>
      </c>
      <c r="H66" s="441">
        <v>429.2</v>
      </c>
      <c r="I66" s="441">
        <v>0</v>
      </c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8">
        <f t="shared" si="3"/>
        <v>0</v>
      </c>
      <c r="U66" s="440">
        <f t="shared" si="20"/>
        <v>429.2</v>
      </c>
      <c r="V66" s="437">
        <f t="shared" si="5"/>
        <v>429.2</v>
      </c>
      <c r="W66" s="437">
        <f t="shared" si="6"/>
        <v>0</v>
      </c>
    </row>
    <row r="67" spans="1:23" s="151" customFormat="1" ht="18" customHeight="1" x14ac:dyDescent="0.3">
      <c r="A67" s="449" t="s">
        <v>181</v>
      </c>
      <c r="B67" s="429" t="s">
        <v>146</v>
      </c>
      <c r="C67" s="429" t="s">
        <v>182</v>
      </c>
      <c r="D67" s="440">
        <f t="shared" si="19"/>
        <v>0</v>
      </c>
      <c r="E67" s="437">
        <f>SUM(E68)</f>
        <v>0</v>
      </c>
      <c r="F67" s="437">
        <f>SUM(F68)</f>
        <v>0</v>
      </c>
      <c r="G67" s="440">
        <f t="shared" si="1"/>
        <v>100</v>
      </c>
      <c r="H67" s="437">
        <f>SUM(H68)</f>
        <v>10</v>
      </c>
      <c r="I67" s="437">
        <f>SUM(I68)</f>
        <v>90</v>
      </c>
      <c r="J67" s="439">
        <f t="shared" ref="J67:R67" si="26">J68</f>
        <v>0</v>
      </c>
      <c r="K67" s="439">
        <f t="shared" si="26"/>
        <v>0</v>
      </c>
      <c r="L67" s="439"/>
      <c r="M67" s="439">
        <f t="shared" si="26"/>
        <v>0</v>
      </c>
      <c r="N67" s="439"/>
      <c r="O67" s="439">
        <f t="shared" si="26"/>
        <v>0</v>
      </c>
      <c r="P67" s="439">
        <f t="shared" si="26"/>
        <v>0</v>
      </c>
      <c r="Q67" s="439">
        <f t="shared" si="26"/>
        <v>0</v>
      </c>
      <c r="R67" s="439">
        <f t="shared" si="26"/>
        <v>0</v>
      </c>
      <c r="S67" s="439"/>
      <c r="T67" s="438">
        <f t="shared" si="3"/>
        <v>0</v>
      </c>
      <c r="U67" s="440">
        <f t="shared" si="20"/>
        <v>100</v>
      </c>
      <c r="V67" s="437">
        <f t="shared" si="5"/>
        <v>10</v>
      </c>
      <c r="W67" s="437">
        <f t="shared" si="6"/>
        <v>90</v>
      </c>
    </row>
    <row r="68" spans="1:23" s="151" customFormat="1" ht="48" customHeight="1" x14ac:dyDescent="0.3">
      <c r="A68" s="450" t="s">
        <v>888</v>
      </c>
      <c r="B68" s="431" t="s">
        <v>146</v>
      </c>
      <c r="C68" s="431" t="s">
        <v>182</v>
      </c>
      <c r="D68" s="440">
        <f t="shared" si="19"/>
        <v>0</v>
      </c>
      <c r="E68" s="440"/>
      <c r="F68" s="440"/>
      <c r="G68" s="440">
        <f t="shared" si="1"/>
        <v>100</v>
      </c>
      <c r="H68" s="440">
        <v>10</v>
      </c>
      <c r="I68" s="440">
        <v>90</v>
      </c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8">
        <f t="shared" si="3"/>
        <v>0</v>
      </c>
      <c r="U68" s="440">
        <f t="shared" si="20"/>
        <v>100</v>
      </c>
      <c r="V68" s="437">
        <f t="shared" si="5"/>
        <v>10</v>
      </c>
      <c r="W68" s="437">
        <f t="shared" si="6"/>
        <v>90</v>
      </c>
    </row>
    <row r="69" spans="1:23" s="430" customFormat="1" ht="24" customHeight="1" x14ac:dyDescent="0.3">
      <c r="A69" s="449" t="s">
        <v>183</v>
      </c>
      <c r="B69" s="429" t="s">
        <v>149</v>
      </c>
      <c r="C69" s="429" t="s">
        <v>143</v>
      </c>
      <c r="D69" s="437">
        <f>SUM(D70+D109+D112+D114+D120+D136)</f>
        <v>118667.6</v>
      </c>
      <c r="E69" s="437" t="e">
        <f>SUM(E70+E109+E112+E114+E120+E136)</f>
        <v>#REF!</v>
      </c>
      <c r="F69" s="437" t="e">
        <f>SUM(F70+F109+F112+F114+F120+F136)</f>
        <v>#REF!</v>
      </c>
      <c r="G69" s="436">
        <f>SUM(H69:I69)</f>
        <v>218445.5</v>
      </c>
      <c r="H69" s="437">
        <f t="shared" ref="H69:R69" si="27">SUM(H70+H109+H112+H114+H120+H136)</f>
        <v>126796.9</v>
      </c>
      <c r="I69" s="437">
        <f t="shared" si="27"/>
        <v>91648.6</v>
      </c>
      <c r="J69" s="437">
        <f t="shared" si="27"/>
        <v>0</v>
      </c>
      <c r="K69" s="437">
        <f t="shared" si="27"/>
        <v>0</v>
      </c>
      <c r="L69" s="437"/>
      <c r="M69" s="437">
        <f t="shared" si="27"/>
        <v>0</v>
      </c>
      <c r="N69" s="437"/>
      <c r="O69" s="437">
        <f t="shared" si="27"/>
        <v>0</v>
      </c>
      <c r="P69" s="437">
        <f t="shared" si="27"/>
        <v>0</v>
      </c>
      <c r="Q69" s="437">
        <f t="shared" si="27"/>
        <v>0</v>
      </c>
      <c r="R69" s="437">
        <f t="shared" si="27"/>
        <v>0</v>
      </c>
      <c r="S69" s="437"/>
      <c r="T69" s="438">
        <f t="shared" si="3"/>
        <v>0</v>
      </c>
      <c r="U69" s="436">
        <f t="shared" si="20"/>
        <v>218445.5</v>
      </c>
      <c r="V69" s="437">
        <f t="shared" si="5"/>
        <v>126796.9</v>
      </c>
      <c r="W69" s="437">
        <f t="shared" si="6"/>
        <v>91648.6</v>
      </c>
    </row>
    <row r="70" spans="1:23" s="147" customFormat="1" ht="24" customHeight="1" x14ac:dyDescent="0.3">
      <c r="A70" s="449" t="s">
        <v>184</v>
      </c>
      <c r="B70" s="429" t="s">
        <v>149</v>
      </c>
      <c r="C70" s="429" t="s">
        <v>142</v>
      </c>
      <c r="D70" s="436"/>
      <c r="E70" s="437" t="e">
        <f>SUM(E71+E93)</f>
        <v>#REF!</v>
      </c>
      <c r="F70" s="437" t="e">
        <f>SUM(F71+F93)</f>
        <v>#REF!</v>
      </c>
      <c r="G70" s="436">
        <f t="shared" si="1"/>
        <v>3141.6</v>
      </c>
      <c r="H70" s="437">
        <f>SUM(H71+H93)</f>
        <v>0</v>
      </c>
      <c r="I70" s="437">
        <f>SUM(I105+I93+I71)</f>
        <v>3141.6</v>
      </c>
      <c r="J70" s="437">
        <f t="shared" ref="J70:Q70" si="28">SUM(J71+J93)</f>
        <v>0</v>
      </c>
      <c r="K70" s="437">
        <f t="shared" si="28"/>
        <v>0</v>
      </c>
      <c r="L70" s="437"/>
      <c r="M70" s="437">
        <f t="shared" si="28"/>
        <v>0</v>
      </c>
      <c r="N70" s="437"/>
      <c r="O70" s="437">
        <f t="shared" si="28"/>
        <v>0</v>
      </c>
      <c r="P70" s="437">
        <f t="shared" si="28"/>
        <v>0</v>
      </c>
      <c r="Q70" s="437">
        <f t="shared" si="28"/>
        <v>0</v>
      </c>
      <c r="R70" s="443">
        <f>R71+R93+R105</f>
        <v>0</v>
      </c>
      <c r="S70" s="443"/>
      <c r="T70" s="438">
        <f t="shared" si="3"/>
        <v>0</v>
      </c>
      <c r="U70" s="436">
        <f t="shared" si="20"/>
        <v>3141.6</v>
      </c>
      <c r="V70" s="437">
        <f t="shared" si="5"/>
        <v>0</v>
      </c>
      <c r="W70" s="437">
        <f t="shared" si="6"/>
        <v>3141.6</v>
      </c>
    </row>
    <row r="71" spans="1:23" s="151" customFormat="1" ht="37.5" collapsed="1" x14ac:dyDescent="0.3">
      <c r="A71" s="450" t="s">
        <v>1087</v>
      </c>
      <c r="B71" s="431" t="s">
        <v>149</v>
      </c>
      <c r="C71" s="431" t="s">
        <v>142</v>
      </c>
      <c r="D71" s="440"/>
      <c r="E71" s="441" t="e">
        <f>SUM(E72+E73+E74+E76+E77+E78+E79+E80+E81+E82+E83+E84+E85+E86+#REF!+#REF!+E90+E91+E92)</f>
        <v>#REF!</v>
      </c>
      <c r="F71" s="441" t="e">
        <f>SUM(F72+F73+F74+F76+F77+F78+F79+F80+F81+F82+F83+F84+F85+F86+#REF!+#REF!+F90+F91+F92)</f>
        <v>#REF!</v>
      </c>
      <c r="G71" s="440">
        <f t="shared" si="1"/>
        <v>2020.6</v>
      </c>
      <c r="H71" s="441">
        <f>SUM(H72+H73+H74+H76+H77+H78+H79+H80+H81+H82+H83+H84+H85+H86+H90+H91+H92)</f>
        <v>0</v>
      </c>
      <c r="I71" s="441">
        <v>2020.6</v>
      </c>
      <c r="J71" s="439"/>
      <c r="K71" s="439"/>
      <c r="L71" s="439"/>
      <c r="M71" s="439"/>
      <c r="N71" s="439"/>
      <c r="O71" s="439"/>
      <c r="P71" s="439"/>
      <c r="Q71" s="439"/>
      <c r="R71" s="439"/>
      <c r="S71" s="439"/>
      <c r="T71" s="438">
        <f t="shared" si="3"/>
        <v>0</v>
      </c>
      <c r="U71" s="440">
        <f t="shared" si="20"/>
        <v>2020.6</v>
      </c>
      <c r="V71" s="437">
        <f t="shared" si="5"/>
        <v>0</v>
      </c>
      <c r="W71" s="437">
        <f t="shared" si="6"/>
        <v>2020.6</v>
      </c>
    </row>
    <row r="72" spans="1:23" s="151" customFormat="1" ht="18.75" hidden="1" outlineLevel="1" x14ac:dyDescent="0.3">
      <c r="A72" s="450" t="s">
        <v>345</v>
      </c>
      <c r="B72" s="431" t="s">
        <v>149</v>
      </c>
      <c r="C72" s="431" t="s">
        <v>142</v>
      </c>
      <c r="D72" s="440">
        <f t="shared" si="19"/>
        <v>0</v>
      </c>
      <c r="E72" s="440"/>
      <c r="F72" s="440"/>
      <c r="G72" s="440">
        <f t="shared" si="1"/>
        <v>0</v>
      </c>
      <c r="H72" s="440"/>
      <c r="I72" s="440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8">
        <f t="shared" si="3"/>
        <v>0</v>
      </c>
      <c r="U72" s="440">
        <f t="shared" si="20"/>
        <v>0</v>
      </c>
      <c r="V72" s="437">
        <f t="shared" si="5"/>
        <v>0</v>
      </c>
      <c r="W72" s="437">
        <f t="shared" si="6"/>
        <v>0</v>
      </c>
    </row>
    <row r="73" spans="1:23" s="151" customFormat="1" ht="18.75" hidden="1" outlineLevel="1" x14ac:dyDescent="0.3">
      <c r="A73" s="450" t="s">
        <v>346</v>
      </c>
      <c r="B73" s="431" t="s">
        <v>149</v>
      </c>
      <c r="C73" s="431" t="s">
        <v>142</v>
      </c>
      <c r="D73" s="440">
        <f t="shared" si="19"/>
        <v>0</v>
      </c>
      <c r="E73" s="440"/>
      <c r="F73" s="440"/>
      <c r="G73" s="440">
        <f t="shared" si="1"/>
        <v>0</v>
      </c>
      <c r="H73" s="440"/>
      <c r="I73" s="440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8">
        <f t="shared" si="3"/>
        <v>0</v>
      </c>
      <c r="U73" s="440">
        <f t="shared" si="20"/>
        <v>0</v>
      </c>
      <c r="V73" s="437">
        <f t="shared" si="5"/>
        <v>0</v>
      </c>
      <c r="W73" s="437">
        <f t="shared" si="6"/>
        <v>0</v>
      </c>
    </row>
    <row r="74" spans="1:23" s="151" customFormat="1" ht="18.75" hidden="1" outlineLevel="1" x14ac:dyDescent="0.3">
      <c r="A74" s="451" t="s">
        <v>347</v>
      </c>
      <c r="B74" s="431" t="s">
        <v>149</v>
      </c>
      <c r="C74" s="431" t="s">
        <v>142</v>
      </c>
      <c r="D74" s="440">
        <f t="shared" si="19"/>
        <v>0</v>
      </c>
      <c r="E74" s="440"/>
      <c r="F74" s="440"/>
      <c r="G74" s="440">
        <f t="shared" si="1"/>
        <v>0</v>
      </c>
      <c r="H74" s="440"/>
      <c r="I74" s="440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8">
        <f t="shared" si="3"/>
        <v>0</v>
      </c>
      <c r="U74" s="440">
        <f t="shared" si="20"/>
        <v>0</v>
      </c>
      <c r="V74" s="437">
        <f t="shared" ref="V74:V139" si="29">H74+J74+K74+M74</f>
        <v>0</v>
      </c>
      <c r="W74" s="437">
        <f t="shared" ref="W74:W139" si="30">I74+O74+P74+Q74+R74</f>
        <v>0</v>
      </c>
    </row>
    <row r="75" spans="1:23" s="151" customFormat="1" ht="18.75" hidden="1" outlineLevel="1" x14ac:dyDescent="0.3">
      <c r="A75" s="450" t="s">
        <v>371</v>
      </c>
      <c r="B75" s="431" t="s">
        <v>149</v>
      </c>
      <c r="C75" s="431" t="s">
        <v>142</v>
      </c>
      <c r="D75" s="440">
        <f t="shared" si="19"/>
        <v>0</v>
      </c>
      <c r="E75" s="440"/>
      <c r="F75" s="440"/>
      <c r="G75" s="440">
        <f t="shared" si="1"/>
        <v>0</v>
      </c>
      <c r="H75" s="440"/>
      <c r="I75" s="440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8">
        <f t="shared" si="3"/>
        <v>0</v>
      </c>
      <c r="U75" s="440">
        <f t="shared" si="20"/>
        <v>0</v>
      </c>
      <c r="V75" s="437">
        <f t="shared" si="29"/>
        <v>0</v>
      </c>
      <c r="W75" s="437">
        <f t="shared" si="30"/>
        <v>0</v>
      </c>
    </row>
    <row r="76" spans="1:23" s="151" customFormat="1" ht="18.75" hidden="1" outlineLevel="1" x14ac:dyDescent="0.3">
      <c r="A76" s="450" t="s">
        <v>372</v>
      </c>
      <c r="B76" s="431" t="s">
        <v>149</v>
      </c>
      <c r="C76" s="431" t="s">
        <v>142</v>
      </c>
      <c r="D76" s="440">
        <f t="shared" si="19"/>
        <v>0</v>
      </c>
      <c r="E76" s="440"/>
      <c r="F76" s="440"/>
      <c r="G76" s="440">
        <f t="shared" si="1"/>
        <v>0</v>
      </c>
      <c r="H76" s="440"/>
      <c r="I76" s="440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8">
        <f t="shared" si="3"/>
        <v>0</v>
      </c>
      <c r="U76" s="440">
        <f t="shared" si="20"/>
        <v>0</v>
      </c>
      <c r="V76" s="437">
        <f t="shared" si="29"/>
        <v>0</v>
      </c>
      <c r="W76" s="437">
        <f t="shared" si="30"/>
        <v>0</v>
      </c>
    </row>
    <row r="77" spans="1:23" s="151" customFormat="1" ht="18.75" hidden="1" outlineLevel="1" x14ac:dyDescent="0.3">
      <c r="A77" s="450" t="s">
        <v>373</v>
      </c>
      <c r="B77" s="431" t="s">
        <v>149</v>
      </c>
      <c r="C77" s="431" t="s">
        <v>142</v>
      </c>
      <c r="D77" s="440">
        <f t="shared" si="19"/>
        <v>0</v>
      </c>
      <c r="E77" s="440"/>
      <c r="F77" s="440"/>
      <c r="G77" s="440">
        <f t="shared" si="1"/>
        <v>0</v>
      </c>
      <c r="H77" s="440"/>
      <c r="I77" s="440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8">
        <f t="shared" si="3"/>
        <v>0</v>
      </c>
      <c r="U77" s="440">
        <f t="shared" si="20"/>
        <v>0</v>
      </c>
      <c r="V77" s="437">
        <f t="shared" si="29"/>
        <v>0</v>
      </c>
      <c r="W77" s="437">
        <f t="shared" si="30"/>
        <v>0</v>
      </c>
    </row>
    <row r="78" spans="1:23" s="151" customFormat="1" ht="18.75" hidden="1" outlineLevel="1" x14ac:dyDescent="0.3">
      <c r="A78" s="450" t="s">
        <v>374</v>
      </c>
      <c r="B78" s="431" t="s">
        <v>149</v>
      </c>
      <c r="C78" s="431" t="s">
        <v>142</v>
      </c>
      <c r="D78" s="440">
        <f t="shared" si="19"/>
        <v>0</v>
      </c>
      <c r="E78" s="440"/>
      <c r="F78" s="440"/>
      <c r="G78" s="440">
        <f t="shared" si="1"/>
        <v>0</v>
      </c>
      <c r="H78" s="440"/>
      <c r="I78" s="440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8">
        <f t="shared" si="3"/>
        <v>0</v>
      </c>
      <c r="U78" s="440">
        <f t="shared" si="20"/>
        <v>0</v>
      </c>
      <c r="V78" s="437">
        <f t="shared" si="29"/>
        <v>0</v>
      </c>
      <c r="W78" s="437">
        <f t="shared" si="30"/>
        <v>0</v>
      </c>
    </row>
    <row r="79" spans="1:23" s="151" customFormat="1" ht="18.75" hidden="1" outlineLevel="1" x14ac:dyDescent="0.3">
      <c r="A79" s="450" t="s">
        <v>375</v>
      </c>
      <c r="B79" s="431" t="s">
        <v>149</v>
      </c>
      <c r="C79" s="431" t="s">
        <v>142</v>
      </c>
      <c r="D79" s="440">
        <f t="shared" si="19"/>
        <v>0</v>
      </c>
      <c r="E79" s="440"/>
      <c r="F79" s="440"/>
      <c r="G79" s="440">
        <f t="shared" si="1"/>
        <v>0</v>
      </c>
      <c r="H79" s="440"/>
      <c r="I79" s="440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8">
        <f t="shared" si="3"/>
        <v>0</v>
      </c>
      <c r="U79" s="440">
        <f t="shared" si="20"/>
        <v>0</v>
      </c>
      <c r="V79" s="437">
        <f t="shared" si="29"/>
        <v>0</v>
      </c>
      <c r="W79" s="437">
        <f t="shared" si="30"/>
        <v>0</v>
      </c>
    </row>
    <row r="80" spans="1:23" s="151" customFormat="1" ht="18.75" hidden="1" outlineLevel="1" x14ac:dyDescent="0.3">
      <c r="A80" s="450" t="s">
        <v>376</v>
      </c>
      <c r="B80" s="431" t="s">
        <v>149</v>
      </c>
      <c r="C80" s="431" t="s">
        <v>142</v>
      </c>
      <c r="D80" s="440">
        <f t="shared" si="19"/>
        <v>0</v>
      </c>
      <c r="E80" s="440"/>
      <c r="F80" s="440"/>
      <c r="G80" s="440">
        <f t="shared" ref="G80:G170" si="31">SUM(H80:I80)</f>
        <v>0</v>
      </c>
      <c r="H80" s="440"/>
      <c r="I80" s="440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8">
        <f t="shared" si="3"/>
        <v>0</v>
      </c>
      <c r="U80" s="440">
        <f t="shared" si="20"/>
        <v>0</v>
      </c>
      <c r="V80" s="437">
        <f t="shared" si="29"/>
        <v>0</v>
      </c>
      <c r="W80" s="437">
        <f t="shared" si="30"/>
        <v>0</v>
      </c>
    </row>
    <row r="81" spans="1:23" s="151" customFormat="1" ht="18.75" hidden="1" outlineLevel="1" x14ac:dyDescent="0.3">
      <c r="A81" s="450" t="s">
        <v>377</v>
      </c>
      <c r="B81" s="431" t="s">
        <v>149</v>
      </c>
      <c r="C81" s="431" t="s">
        <v>142</v>
      </c>
      <c r="D81" s="440">
        <f t="shared" si="19"/>
        <v>0</v>
      </c>
      <c r="E81" s="440"/>
      <c r="F81" s="440"/>
      <c r="G81" s="440">
        <f t="shared" si="31"/>
        <v>0</v>
      </c>
      <c r="H81" s="440"/>
      <c r="I81" s="440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8">
        <f t="shared" ref="T81:T169" si="32">SUM(J81:R81)</f>
        <v>0</v>
      </c>
      <c r="U81" s="440">
        <f t="shared" si="20"/>
        <v>0</v>
      </c>
      <c r="V81" s="437">
        <f t="shared" si="29"/>
        <v>0</v>
      </c>
      <c r="W81" s="437">
        <f t="shared" si="30"/>
        <v>0</v>
      </c>
    </row>
    <row r="82" spans="1:23" s="151" customFormat="1" ht="18.75" hidden="1" outlineLevel="1" x14ac:dyDescent="0.3">
      <c r="A82" s="450" t="s">
        <v>382</v>
      </c>
      <c r="B82" s="431" t="s">
        <v>149</v>
      </c>
      <c r="C82" s="431" t="s">
        <v>142</v>
      </c>
      <c r="D82" s="440">
        <f t="shared" si="19"/>
        <v>0</v>
      </c>
      <c r="E82" s="440"/>
      <c r="F82" s="440"/>
      <c r="G82" s="440">
        <f t="shared" si="31"/>
        <v>0</v>
      </c>
      <c r="H82" s="440"/>
      <c r="I82" s="440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8">
        <f t="shared" si="32"/>
        <v>0</v>
      </c>
      <c r="U82" s="440">
        <f t="shared" si="20"/>
        <v>0</v>
      </c>
      <c r="V82" s="437">
        <f t="shared" si="29"/>
        <v>0</v>
      </c>
      <c r="W82" s="437">
        <f t="shared" si="30"/>
        <v>0</v>
      </c>
    </row>
    <row r="83" spans="1:23" s="151" customFormat="1" ht="18.75" hidden="1" outlineLevel="1" x14ac:dyDescent="0.3">
      <c r="A83" s="450" t="s">
        <v>378</v>
      </c>
      <c r="B83" s="431" t="s">
        <v>149</v>
      </c>
      <c r="C83" s="431" t="s">
        <v>142</v>
      </c>
      <c r="D83" s="440">
        <f t="shared" si="19"/>
        <v>0</v>
      </c>
      <c r="E83" s="440"/>
      <c r="F83" s="440"/>
      <c r="G83" s="440">
        <f t="shared" si="31"/>
        <v>40.1</v>
      </c>
      <c r="H83" s="440"/>
      <c r="I83" s="440">
        <v>40.1</v>
      </c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8">
        <f t="shared" si="32"/>
        <v>0</v>
      </c>
      <c r="U83" s="440">
        <f t="shared" si="20"/>
        <v>40.1</v>
      </c>
      <c r="V83" s="437">
        <f t="shared" si="29"/>
        <v>0</v>
      </c>
      <c r="W83" s="437">
        <f t="shared" si="30"/>
        <v>40.1</v>
      </c>
    </row>
    <row r="84" spans="1:23" s="151" customFormat="1" ht="18.75" hidden="1" outlineLevel="1" x14ac:dyDescent="0.3">
      <c r="A84" s="450" t="s">
        <v>379</v>
      </c>
      <c r="B84" s="431" t="s">
        <v>149</v>
      </c>
      <c r="C84" s="431" t="s">
        <v>142</v>
      </c>
      <c r="D84" s="440">
        <f t="shared" si="19"/>
        <v>0</v>
      </c>
      <c r="E84" s="440"/>
      <c r="F84" s="440"/>
      <c r="G84" s="440">
        <f t="shared" si="31"/>
        <v>40.1</v>
      </c>
      <c r="H84" s="440"/>
      <c r="I84" s="440">
        <v>40.1</v>
      </c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8">
        <f t="shared" si="32"/>
        <v>0</v>
      </c>
      <c r="U84" s="440">
        <f t="shared" si="20"/>
        <v>40.1</v>
      </c>
      <c r="V84" s="437">
        <f t="shared" si="29"/>
        <v>0</v>
      </c>
      <c r="W84" s="437">
        <f t="shared" si="30"/>
        <v>40.1</v>
      </c>
    </row>
    <row r="85" spans="1:23" s="151" customFormat="1" ht="18.75" hidden="1" outlineLevel="1" x14ac:dyDescent="0.3">
      <c r="A85" s="450" t="s">
        <v>380</v>
      </c>
      <c r="B85" s="431" t="s">
        <v>149</v>
      </c>
      <c r="C85" s="431" t="s">
        <v>142</v>
      </c>
      <c r="D85" s="440">
        <f t="shared" si="19"/>
        <v>0</v>
      </c>
      <c r="E85" s="440"/>
      <c r="F85" s="440"/>
      <c r="G85" s="440">
        <f t="shared" si="31"/>
        <v>40.1</v>
      </c>
      <c r="H85" s="440"/>
      <c r="I85" s="440">
        <v>40.1</v>
      </c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8">
        <f t="shared" si="32"/>
        <v>0</v>
      </c>
      <c r="U85" s="440">
        <f t="shared" si="20"/>
        <v>40.1</v>
      </c>
      <c r="V85" s="437">
        <f t="shared" si="29"/>
        <v>0</v>
      </c>
      <c r="W85" s="437">
        <f t="shared" si="30"/>
        <v>40.1</v>
      </c>
    </row>
    <row r="86" spans="1:23" s="151" customFormat="1" ht="18" hidden="1" customHeight="1" outlineLevel="1" x14ac:dyDescent="0.3">
      <c r="A86" s="450" t="s">
        <v>776</v>
      </c>
      <c r="B86" s="431" t="s">
        <v>149</v>
      </c>
      <c r="C86" s="431" t="s">
        <v>142</v>
      </c>
      <c r="D86" s="440">
        <f t="shared" si="19"/>
        <v>0</v>
      </c>
      <c r="E86" s="440"/>
      <c r="F86" s="440"/>
      <c r="G86" s="440">
        <f t="shared" si="31"/>
        <v>140.19999999999999</v>
      </c>
      <c r="H86" s="440"/>
      <c r="I86" s="440">
        <v>140.19999999999999</v>
      </c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8">
        <f t="shared" si="32"/>
        <v>0</v>
      </c>
      <c r="U86" s="440">
        <f t="shared" si="20"/>
        <v>140.19999999999999</v>
      </c>
      <c r="V86" s="437">
        <f t="shared" si="29"/>
        <v>0</v>
      </c>
      <c r="W86" s="437">
        <f t="shared" si="30"/>
        <v>140.19999999999999</v>
      </c>
    </row>
    <row r="87" spans="1:23" s="151" customFormat="1" ht="18" hidden="1" customHeight="1" outlineLevel="1" x14ac:dyDescent="0.3">
      <c r="A87" s="450" t="s">
        <v>892</v>
      </c>
      <c r="B87" s="431"/>
      <c r="C87" s="431"/>
      <c r="D87" s="440"/>
      <c r="E87" s="440"/>
      <c r="F87" s="440"/>
      <c r="G87" s="440">
        <f t="shared" si="31"/>
        <v>40</v>
      </c>
      <c r="H87" s="440"/>
      <c r="I87" s="440">
        <v>40</v>
      </c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8">
        <f t="shared" si="32"/>
        <v>0</v>
      </c>
      <c r="U87" s="440">
        <f t="shared" si="20"/>
        <v>40</v>
      </c>
      <c r="V87" s="437">
        <f t="shared" si="29"/>
        <v>0</v>
      </c>
      <c r="W87" s="437">
        <f t="shared" si="30"/>
        <v>40</v>
      </c>
    </row>
    <row r="88" spans="1:23" s="151" customFormat="1" ht="18" hidden="1" customHeight="1" outlineLevel="1" x14ac:dyDescent="0.3">
      <c r="A88" s="450" t="s">
        <v>893</v>
      </c>
      <c r="B88" s="431"/>
      <c r="C88" s="431"/>
      <c r="D88" s="440"/>
      <c r="E88" s="440"/>
      <c r="F88" s="440"/>
      <c r="G88" s="440">
        <f t="shared" si="31"/>
        <v>160.19999999999999</v>
      </c>
      <c r="H88" s="440"/>
      <c r="I88" s="440">
        <v>160.19999999999999</v>
      </c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8">
        <f t="shared" si="32"/>
        <v>0</v>
      </c>
      <c r="U88" s="440">
        <f t="shared" si="20"/>
        <v>160.19999999999999</v>
      </c>
      <c r="V88" s="437">
        <f t="shared" si="29"/>
        <v>0</v>
      </c>
      <c r="W88" s="437">
        <f t="shared" si="30"/>
        <v>160.19999999999999</v>
      </c>
    </row>
    <row r="89" spans="1:23" s="151" customFormat="1" ht="18" hidden="1" customHeight="1" outlineLevel="1" x14ac:dyDescent="0.3">
      <c r="A89" s="450" t="s">
        <v>894</v>
      </c>
      <c r="B89" s="431"/>
      <c r="C89" s="431"/>
      <c r="D89" s="440"/>
      <c r="E89" s="440"/>
      <c r="F89" s="440"/>
      <c r="G89" s="440">
        <f t="shared" si="31"/>
        <v>40</v>
      </c>
      <c r="H89" s="440"/>
      <c r="I89" s="440">
        <v>40</v>
      </c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8">
        <f t="shared" si="32"/>
        <v>0</v>
      </c>
      <c r="U89" s="440">
        <f t="shared" si="20"/>
        <v>40</v>
      </c>
      <c r="V89" s="437">
        <f t="shared" si="29"/>
        <v>0</v>
      </c>
      <c r="W89" s="437">
        <f t="shared" si="30"/>
        <v>40</v>
      </c>
    </row>
    <row r="90" spans="1:23" s="151" customFormat="1" ht="18.75" hidden="1" customHeight="1" outlineLevel="1" x14ac:dyDescent="0.3">
      <c r="A90" s="450" t="s">
        <v>775</v>
      </c>
      <c r="B90" s="431" t="s">
        <v>149</v>
      </c>
      <c r="C90" s="431" t="s">
        <v>142</v>
      </c>
      <c r="D90" s="440">
        <f t="shared" si="19"/>
        <v>0</v>
      </c>
      <c r="E90" s="440"/>
      <c r="F90" s="440"/>
      <c r="G90" s="440">
        <f t="shared" si="31"/>
        <v>180.1</v>
      </c>
      <c r="H90" s="440"/>
      <c r="I90" s="440">
        <v>180.1</v>
      </c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8">
        <f t="shared" si="32"/>
        <v>0</v>
      </c>
      <c r="U90" s="440">
        <f t="shared" si="20"/>
        <v>180.1</v>
      </c>
      <c r="V90" s="437">
        <f t="shared" si="29"/>
        <v>0</v>
      </c>
      <c r="W90" s="437">
        <f t="shared" si="30"/>
        <v>180.1</v>
      </c>
    </row>
    <row r="91" spans="1:23" s="151" customFormat="1" ht="17.25" hidden="1" customHeight="1" outlineLevel="1" x14ac:dyDescent="0.3">
      <c r="A91" s="450" t="s">
        <v>774</v>
      </c>
      <c r="B91" s="431" t="s">
        <v>149</v>
      </c>
      <c r="C91" s="431" t="s">
        <v>142</v>
      </c>
      <c r="D91" s="440">
        <f t="shared" si="19"/>
        <v>0</v>
      </c>
      <c r="E91" s="440"/>
      <c r="F91" s="440"/>
      <c r="G91" s="440">
        <f t="shared" si="31"/>
        <v>220.2</v>
      </c>
      <c r="H91" s="440"/>
      <c r="I91" s="440">
        <v>220.2</v>
      </c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8">
        <f t="shared" si="32"/>
        <v>0</v>
      </c>
      <c r="U91" s="440">
        <f t="shared" si="20"/>
        <v>220.2</v>
      </c>
      <c r="V91" s="437">
        <f t="shared" si="29"/>
        <v>0</v>
      </c>
      <c r="W91" s="437">
        <f t="shared" si="30"/>
        <v>220.2</v>
      </c>
    </row>
    <row r="92" spans="1:23" s="151" customFormat="1" ht="18" hidden="1" customHeight="1" outlineLevel="1" x14ac:dyDescent="0.3">
      <c r="A92" s="450" t="s">
        <v>773</v>
      </c>
      <c r="B92" s="431" t="s">
        <v>149</v>
      </c>
      <c r="C92" s="431" t="s">
        <v>142</v>
      </c>
      <c r="D92" s="440">
        <f t="shared" si="19"/>
        <v>0</v>
      </c>
      <c r="E92" s="440"/>
      <c r="F92" s="440"/>
      <c r="G92" s="440">
        <f t="shared" si="31"/>
        <v>1119.7</v>
      </c>
      <c r="H92" s="440"/>
      <c r="I92" s="440">
        <v>1119.7</v>
      </c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8">
        <f t="shared" si="32"/>
        <v>0</v>
      </c>
      <c r="U92" s="440">
        <f t="shared" si="20"/>
        <v>1119.7</v>
      </c>
      <c r="V92" s="437">
        <f t="shared" si="29"/>
        <v>0</v>
      </c>
      <c r="W92" s="437">
        <f t="shared" si="30"/>
        <v>1119.7</v>
      </c>
    </row>
    <row r="93" spans="1:23" s="151" customFormat="1" ht="34.5" customHeight="1" collapsed="1" x14ac:dyDescent="0.3">
      <c r="A93" s="450" t="s">
        <v>1086</v>
      </c>
      <c r="B93" s="431" t="s">
        <v>149</v>
      </c>
      <c r="C93" s="431" t="s">
        <v>142</v>
      </c>
      <c r="D93" s="440">
        <f t="shared" si="19"/>
        <v>0</v>
      </c>
      <c r="E93" s="441">
        <f>SUM(E94+E96+E97+E99+E100+E101+E102)</f>
        <v>0</v>
      </c>
      <c r="F93" s="441">
        <f>SUM(F94+F96+F97+F99+F100+F101+F102)</f>
        <v>0</v>
      </c>
      <c r="G93" s="440">
        <f t="shared" si="31"/>
        <v>1000.9</v>
      </c>
      <c r="H93" s="441">
        <f>SUM(H94+H96+H97+H99+H100+H101+H102)</f>
        <v>0</v>
      </c>
      <c r="I93" s="441">
        <v>1000.9</v>
      </c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8">
        <f t="shared" si="32"/>
        <v>0</v>
      </c>
      <c r="U93" s="440">
        <f t="shared" si="20"/>
        <v>1000.9</v>
      </c>
      <c r="V93" s="437">
        <f t="shared" si="29"/>
        <v>0</v>
      </c>
      <c r="W93" s="437">
        <f t="shared" si="30"/>
        <v>1000.9</v>
      </c>
    </row>
    <row r="94" spans="1:23" s="151" customFormat="1" ht="18.75" hidden="1" outlineLevel="1" x14ac:dyDescent="0.3">
      <c r="A94" s="452" t="s">
        <v>86</v>
      </c>
      <c r="B94" s="431" t="s">
        <v>149</v>
      </c>
      <c r="C94" s="431" t="s">
        <v>142</v>
      </c>
      <c r="D94" s="440">
        <f t="shared" si="19"/>
        <v>0</v>
      </c>
      <c r="E94" s="440"/>
      <c r="F94" s="440"/>
      <c r="G94" s="440">
        <f t="shared" si="31"/>
        <v>40</v>
      </c>
      <c r="H94" s="440"/>
      <c r="I94" s="440">
        <v>40</v>
      </c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8">
        <f t="shared" si="32"/>
        <v>0</v>
      </c>
      <c r="U94" s="440">
        <f t="shared" si="20"/>
        <v>40</v>
      </c>
      <c r="V94" s="437">
        <f t="shared" si="29"/>
        <v>0</v>
      </c>
      <c r="W94" s="437">
        <f t="shared" si="30"/>
        <v>40</v>
      </c>
    </row>
    <row r="95" spans="1:23" s="151" customFormat="1" ht="18.75" hidden="1" outlineLevel="1" x14ac:dyDescent="0.3">
      <c r="A95" s="452" t="s">
        <v>895</v>
      </c>
      <c r="B95" s="431"/>
      <c r="C95" s="431"/>
      <c r="D95" s="440"/>
      <c r="E95" s="440"/>
      <c r="F95" s="440"/>
      <c r="G95" s="440">
        <f t="shared" si="31"/>
        <v>40</v>
      </c>
      <c r="H95" s="440"/>
      <c r="I95" s="440">
        <v>40</v>
      </c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8">
        <f t="shared" si="32"/>
        <v>0</v>
      </c>
      <c r="U95" s="440">
        <f t="shared" si="20"/>
        <v>40</v>
      </c>
      <c r="V95" s="437">
        <f t="shared" si="29"/>
        <v>0</v>
      </c>
      <c r="W95" s="437">
        <f t="shared" si="30"/>
        <v>40</v>
      </c>
    </row>
    <row r="96" spans="1:23" s="151" customFormat="1" ht="18.75" hidden="1" outlineLevel="1" x14ac:dyDescent="0.3">
      <c r="A96" s="452" t="s">
        <v>87</v>
      </c>
      <c r="B96" s="431" t="s">
        <v>149</v>
      </c>
      <c r="C96" s="431" t="s">
        <v>142</v>
      </c>
      <c r="D96" s="440">
        <f t="shared" si="19"/>
        <v>0</v>
      </c>
      <c r="E96" s="440"/>
      <c r="F96" s="440"/>
      <c r="G96" s="440">
        <f t="shared" si="31"/>
        <v>40</v>
      </c>
      <c r="H96" s="440"/>
      <c r="I96" s="440">
        <v>40</v>
      </c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8">
        <f t="shared" si="32"/>
        <v>0</v>
      </c>
      <c r="U96" s="440">
        <f t="shared" si="20"/>
        <v>40</v>
      </c>
      <c r="V96" s="437">
        <f t="shared" si="29"/>
        <v>0</v>
      </c>
      <c r="W96" s="437">
        <f t="shared" si="30"/>
        <v>40</v>
      </c>
    </row>
    <row r="97" spans="1:23" s="151" customFormat="1" ht="18.75" hidden="1" outlineLevel="1" x14ac:dyDescent="0.3">
      <c r="A97" s="452" t="s">
        <v>88</v>
      </c>
      <c r="B97" s="431" t="s">
        <v>149</v>
      </c>
      <c r="C97" s="431" t="s">
        <v>142</v>
      </c>
      <c r="D97" s="440">
        <f t="shared" si="19"/>
        <v>0</v>
      </c>
      <c r="E97" s="440"/>
      <c r="F97" s="440"/>
      <c r="G97" s="440">
        <f t="shared" si="31"/>
        <v>60.1</v>
      </c>
      <c r="H97" s="440"/>
      <c r="I97" s="440">
        <v>60.1</v>
      </c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8">
        <f t="shared" si="32"/>
        <v>0</v>
      </c>
      <c r="U97" s="440">
        <f t="shared" si="20"/>
        <v>60.1</v>
      </c>
      <c r="V97" s="437">
        <f t="shared" si="29"/>
        <v>0</v>
      </c>
      <c r="W97" s="437">
        <f t="shared" si="30"/>
        <v>60.1</v>
      </c>
    </row>
    <row r="98" spans="1:23" s="151" customFormat="1" ht="18.75" hidden="1" outlineLevel="1" x14ac:dyDescent="0.3">
      <c r="A98" s="452" t="s">
        <v>896</v>
      </c>
      <c r="B98" s="431" t="s">
        <v>149</v>
      </c>
      <c r="C98" s="431" t="s">
        <v>142</v>
      </c>
      <c r="D98" s="440"/>
      <c r="E98" s="440"/>
      <c r="F98" s="440"/>
      <c r="G98" s="440">
        <f t="shared" si="31"/>
        <v>40</v>
      </c>
      <c r="H98" s="440"/>
      <c r="I98" s="440">
        <v>40</v>
      </c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8">
        <f t="shared" si="32"/>
        <v>0</v>
      </c>
      <c r="U98" s="440">
        <f t="shared" si="20"/>
        <v>40</v>
      </c>
      <c r="V98" s="437">
        <f t="shared" si="29"/>
        <v>0</v>
      </c>
      <c r="W98" s="437">
        <f t="shared" si="30"/>
        <v>40</v>
      </c>
    </row>
    <row r="99" spans="1:23" s="151" customFormat="1" ht="18.75" hidden="1" outlineLevel="1" x14ac:dyDescent="0.3">
      <c r="A99" s="452" t="s">
        <v>89</v>
      </c>
      <c r="B99" s="431" t="s">
        <v>149</v>
      </c>
      <c r="C99" s="431" t="s">
        <v>142</v>
      </c>
      <c r="D99" s="440">
        <f t="shared" si="19"/>
        <v>0</v>
      </c>
      <c r="E99" s="440"/>
      <c r="F99" s="440"/>
      <c r="G99" s="440">
        <f t="shared" si="31"/>
        <v>220.1</v>
      </c>
      <c r="H99" s="440"/>
      <c r="I99" s="440">
        <v>220.1</v>
      </c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8">
        <f t="shared" si="32"/>
        <v>0</v>
      </c>
      <c r="U99" s="440">
        <f t="shared" si="20"/>
        <v>220.1</v>
      </c>
      <c r="V99" s="437">
        <f t="shared" si="29"/>
        <v>0</v>
      </c>
      <c r="W99" s="437">
        <f t="shared" si="30"/>
        <v>220.1</v>
      </c>
    </row>
    <row r="100" spans="1:23" s="151" customFormat="1" ht="18.75" hidden="1" outlineLevel="1" x14ac:dyDescent="0.3">
      <c r="A100" s="452" t="s">
        <v>90</v>
      </c>
      <c r="B100" s="431" t="s">
        <v>149</v>
      </c>
      <c r="C100" s="431" t="s">
        <v>142</v>
      </c>
      <c r="D100" s="440">
        <f t="shared" si="19"/>
        <v>0</v>
      </c>
      <c r="E100" s="440"/>
      <c r="F100" s="440"/>
      <c r="G100" s="440">
        <f t="shared" si="31"/>
        <v>200.2</v>
      </c>
      <c r="H100" s="440"/>
      <c r="I100" s="440">
        <v>200.2</v>
      </c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8">
        <f t="shared" si="32"/>
        <v>0</v>
      </c>
      <c r="U100" s="440">
        <f t="shared" si="20"/>
        <v>200.2</v>
      </c>
      <c r="V100" s="437">
        <f t="shared" si="29"/>
        <v>0</v>
      </c>
      <c r="W100" s="437">
        <f t="shared" si="30"/>
        <v>200.2</v>
      </c>
    </row>
    <row r="101" spans="1:23" s="151" customFormat="1" ht="18.75" hidden="1" outlineLevel="1" x14ac:dyDescent="0.3">
      <c r="A101" s="452" t="s">
        <v>777</v>
      </c>
      <c r="B101" s="431" t="s">
        <v>149</v>
      </c>
      <c r="C101" s="431" t="s">
        <v>142</v>
      </c>
      <c r="D101" s="440">
        <f t="shared" si="19"/>
        <v>0</v>
      </c>
      <c r="E101" s="440"/>
      <c r="F101" s="440"/>
      <c r="G101" s="440">
        <f t="shared" si="31"/>
        <v>200.2</v>
      </c>
      <c r="H101" s="440"/>
      <c r="I101" s="440">
        <v>200.2</v>
      </c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8">
        <f t="shared" si="32"/>
        <v>0</v>
      </c>
      <c r="U101" s="440">
        <f t="shared" si="20"/>
        <v>200.2</v>
      </c>
      <c r="V101" s="437">
        <f t="shared" si="29"/>
        <v>0</v>
      </c>
      <c r="W101" s="437">
        <f t="shared" si="30"/>
        <v>200.2</v>
      </c>
    </row>
    <row r="102" spans="1:23" s="151" customFormat="1" ht="18.75" hidden="1" outlineLevel="1" x14ac:dyDescent="0.3">
      <c r="A102" s="452" t="s">
        <v>92</v>
      </c>
      <c r="B102" s="431" t="s">
        <v>149</v>
      </c>
      <c r="C102" s="431" t="s">
        <v>142</v>
      </c>
      <c r="D102" s="440">
        <f t="shared" si="19"/>
        <v>0</v>
      </c>
      <c r="E102" s="440"/>
      <c r="F102" s="440"/>
      <c r="G102" s="440">
        <f t="shared" si="31"/>
        <v>160.19999999999999</v>
      </c>
      <c r="H102" s="440"/>
      <c r="I102" s="440">
        <v>160.19999999999999</v>
      </c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8">
        <f t="shared" si="32"/>
        <v>0</v>
      </c>
      <c r="U102" s="440">
        <f t="shared" si="20"/>
        <v>160.19999999999999</v>
      </c>
      <c r="V102" s="437">
        <f t="shared" si="29"/>
        <v>0</v>
      </c>
      <c r="W102" s="437">
        <f t="shared" si="30"/>
        <v>160.19999999999999</v>
      </c>
    </row>
    <row r="103" spans="1:23" s="151" customFormat="1" ht="18.75" hidden="1" outlineLevel="1" x14ac:dyDescent="0.3">
      <c r="A103" s="452" t="s">
        <v>93</v>
      </c>
      <c r="B103" s="431" t="s">
        <v>149</v>
      </c>
      <c r="C103" s="431" t="s">
        <v>142</v>
      </c>
      <c r="D103" s="440">
        <f t="shared" si="19"/>
        <v>0</v>
      </c>
      <c r="E103" s="440"/>
      <c r="F103" s="440"/>
      <c r="G103" s="440">
        <f t="shared" si="31"/>
        <v>0</v>
      </c>
      <c r="H103" s="440"/>
      <c r="I103" s="440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8">
        <f t="shared" si="32"/>
        <v>0</v>
      </c>
      <c r="U103" s="440">
        <f t="shared" si="20"/>
        <v>0</v>
      </c>
      <c r="V103" s="437">
        <f t="shared" si="29"/>
        <v>0</v>
      </c>
      <c r="W103" s="437">
        <f t="shared" si="30"/>
        <v>0</v>
      </c>
    </row>
    <row r="104" spans="1:23" s="151" customFormat="1" ht="18.75" hidden="1" outlineLevel="1" x14ac:dyDescent="0.3">
      <c r="A104" s="452" t="s">
        <v>94</v>
      </c>
      <c r="B104" s="431" t="s">
        <v>149</v>
      </c>
      <c r="C104" s="431" t="s">
        <v>142</v>
      </c>
      <c r="D104" s="440">
        <f t="shared" si="19"/>
        <v>0</v>
      </c>
      <c r="E104" s="440"/>
      <c r="F104" s="440"/>
      <c r="G104" s="440">
        <f t="shared" si="31"/>
        <v>0</v>
      </c>
      <c r="H104" s="440"/>
      <c r="I104" s="440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8">
        <f t="shared" si="32"/>
        <v>0</v>
      </c>
      <c r="U104" s="440">
        <f t="shared" si="20"/>
        <v>0</v>
      </c>
      <c r="V104" s="437">
        <f t="shared" si="29"/>
        <v>0</v>
      </c>
      <c r="W104" s="437">
        <f t="shared" si="30"/>
        <v>0</v>
      </c>
    </row>
    <row r="105" spans="1:23" s="151" customFormat="1" ht="37.5" collapsed="1" x14ac:dyDescent="0.3">
      <c r="A105" s="450" t="s">
        <v>851</v>
      </c>
      <c r="B105" s="431" t="s">
        <v>149</v>
      </c>
      <c r="C105" s="431" t="s">
        <v>142</v>
      </c>
      <c r="D105" s="440">
        <f t="shared" si="19"/>
        <v>0</v>
      </c>
      <c r="E105" s="440"/>
      <c r="F105" s="440"/>
      <c r="G105" s="440">
        <f t="shared" si="31"/>
        <v>120.1</v>
      </c>
      <c r="H105" s="440"/>
      <c r="I105" s="440">
        <v>120.1</v>
      </c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8">
        <f t="shared" si="32"/>
        <v>0</v>
      </c>
      <c r="U105" s="440">
        <f t="shared" si="20"/>
        <v>120.1</v>
      </c>
      <c r="V105" s="437">
        <f t="shared" si="29"/>
        <v>0</v>
      </c>
      <c r="W105" s="437">
        <f t="shared" si="30"/>
        <v>120.1</v>
      </c>
    </row>
    <row r="106" spans="1:23" s="151" customFormat="1" ht="18.75" hidden="1" outlineLevel="1" x14ac:dyDescent="0.3">
      <c r="A106" s="450" t="s">
        <v>897</v>
      </c>
      <c r="B106" s="431" t="s">
        <v>149</v>
      </c>
      <c r="C106" s="431" t="s">
        <v>142</v>
      </c>
      <c r="D106" s="440"/>
      <c r="E106" s="440"/>
      <c r="F106" s="440"/>
      <c r="G106" s="440">
        <f t="shared" si="31"/>
        <v>40</v>
      </c>
      <c r="H106" s="440"/>
      <c r="I106" s="440">
        <v>40</v>
      </c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8">
        <f t="shared" si="32"/>
        <v>0</v>
      </c>
      <c r="U106" s="440">
        <f t="shared" si="20"/>
        <v>40</v>
      </c>
      <c r="V106" s="437">
        <f t="shared" si="29"/>
        <v>0</v>
      </c>
      <c r="W106" s="437">
        <f t="shared" si="30"/>
        <v>40</v>
      </c>
    </row>
    <row r="107" spans="1:23" s="151" customFormat="1" ht="18.75" hidden="1" outlineLevel="1" x14ac:dyDescent="0.3">
      <c r="A107" s="450" t="s">
        <v>898</v>
      </c>
      <c r="B107" s="431" t="s">
        <v>149</v>
      </c>
      <c r="C107" s="431" t="s">
        <v>142</v>
      </c>
      <c r="D107" s="440"/>
      <c r="E107" s="440"/>
      <c r="F107" s="440"/>
      <c r="G107" s="440">
        <f t="shared" si="31"/>
        <v>40</v>
      </c>
      <c r="H107" s="440"/>
      <c r="I107" s="440">
        <v>40</v>
      </c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8">
        <f t="shared" si="32"/>
        <v>0</v>
      </c>
      <c r="U107" s="440">
        <f t="shared" si="20"/>
        <v>40</v>
      </c>
      <c r="V107" s="437">
        <f t="shared" si="29"/>
        <v>0</v>
      </c>
      <c r="W107" s="437">
        <f t="shared" si="30"/>
        <v>40</v>
      </c>
    </row>
    <row r="108" spans="1:23" s="151" customFormat="1" ht="18.75" hidden="1" outlineLevel="1" x14ac:dyDescent="0.3">
      <c r="A108" s="450" t="s">
        <v>899</v>
      </c>
      <c r="B108" s="431" t="s">
        <v>149</v>
      </c>
      <c r="C108" s="431" t="s">
        <v>142</v>
      </c>
      <c r="D108" s="440"/>
      <c r="E108" s="440"/>
      <c r="F108" s="440"/>
      <c r="G108" s="440">
        <f t="shared" si="31"/>
        <v>40</v>
      </c>
      <c r="H108" s="440"/>
      <c r="I108" s="440">
        <v>40</v>
      </c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8">
        <f t="shared" si="32"/>
        <v>0</v>
      </c>
      <c r="U108" s="440">
        <f t="shared" si="20"/>
        <v>40</v>
      </c>
      <c r="V108" s="437">
        <f t="shared" si="29"/>
        <v>0</v>
      </c>
      <c r="W108" s="437">
        <f t="shared" si="30"/>
        <v>40</v>
      </c>
    </row>
    <row r="109" spans="1:23" s="147" customFormat="1" ht="16.5" customHeight="1" x14ac:dyDescent="0.3">
      <c r="A109" s="449" t="s">
        <v>202</v>
      </c>
      <c r="B109" s="429" t="s">
        <v>149</v>
      </c>
      <c r="C109" s="429" t="s">
        <v>151</v>
      </c>
      <c r="D109" s="436">
        <f t="shared" si="19"/>
        <v>11824</v>
      </c>
      <c r="E109" s="437">
        <f>SUM(E110+E111)</f>
        <v>0</v>
      </c>
      <c r="F109" s="437">
        <f>SUM(F110+F111)</f>
        <v>11824</v>
      </c>
      <c r="G109" s="436">
        <f t="shared" si="31"/>
        <v>12212.3</v>
      </c>
      <c r="H109" s="437">
        <f>SUM(H110+H111)</f>
        <v>0</v>
      </c>
      <c r="I109" s="437">
        <f>SUM(I110+I111)</f>
        <v>12212.3</v>
      </c>
      <c r="J109" s="437">
        <f t="shared" ref="J109:R109" si="33">SUM(J110+J111)</f>
        <v>0</v>
      </c>
      <c r="K109" s="437">
        <f t="shared" si="33"/>
        <v>0</v>
      </c>
      <c r="L109" s="437"/>
      <c r="M109" s="437">
        <f t="shared" si="33"/>
        <v>0</v>
      </c>
      <c r="N109" s="437"/>
      <c r="O109" s="437">
        <f t="shared" si="33"/>
        <v>0</v>
      </c>
      <c r="P109" s="437">
        <f t="shared" si="33"/>
        <v>0</v>
      </c>
      <c r="Q109" s="437">
        <f t="shared" si="33"/>
        <v>0</v>
      </c>
      <c r="R109" s="437">
        <f t="shared" si="33"/>
        <v>0</v>
      </c>
      <c r="S109" s="437"/>
      <c r="T109" s="438">
        <f t="shared" si="32"/>
        <v>0</v>
      </c>
      <c r="U109" s="436">
        <f t="shared" si="20"/>
        <v>12212.3</v>
      </c>
      <c r="V109" s="437">
        <f t="shared" si="29"/>
        <v>0</v>
      </c>
      <c r="W109" s="437">
        <f t="shared" si="30"/>
        <v>12212.3</v>
      </c>
    </row>
    <row r="110" spans="1:23" s="151" customFormat="1" ht="23.25" customHeight="1" x14ac:dyDescent="0.3">
      <c r="A110" s="450" t="s">
        <v>388</v>
      </c>
      <c r="B110" s="431" t="s">
        <v>149</v>
      </c>
      <c r="C110" s="431" t="s">
        <v>151</v>
      </c>
      <c r="D110" s="440">
        <f t="shared" si="19"/>
        <v>11824</v>
      </c>
      <c r="E110" s="440"/>
      <c r="F110" s="440">
        <v>11824</v>
      </c>
      <c r="G110" s="440">
        <f t="shared" si="31"/>
        <v>12212.3</v>
      </c>
      <c r="H110" s="440"/>
      <c r="I110" s="440">
        <v>12212.3</v>
      </c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8">
        <f t="shared" si="32"/>
        <v>0</v>
      </c>
      <c r="U110" s="440">
        <f t="shared" si="20"/>
        <v>12212.3</v>
      </c>
      <c r="V110" s="437">
        <f t="shared" si="29"/>
        <v>0</v>
      </c>
      <c r="W110" s="437">
        <f t="shared" si="30"/>
        <v>12212.3</v>
      </c>
    </row>
    <row r="111" spans="1:23" s="151" customFormat="1" ht="37.5" hidden="1" x14ac:dyDescent="0.3">
      <c r="A111" s="450" t="s">
        <v>117</v>
      </c>
      <c r="B111" s="431" t="s">
        <v>149</v>
      </c>
      <c r="C111" s="431" t="s">
        <v>151</v>
      </c>
      <c r="D111" s="440">
        <f t="shared" si="19"/>
        <v>0</v>
      </c>
      <c r="E111" s="440"/>
      <c r="F111" s="440"/>
      <c r="G111" s="440">
        <f t="shared" si="31"/>
        <v>0</v>
      </c>
      <c r="H111" s="440"/>
      <c r="I111" s="440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8">
        <f t="shared" si="32"/>
        <v>0</v>
      </c>
      <c r="U111" s="440">
        <f t="shared" si="20"/>
        <v>0</v>
      </c>
      <c r="V111" s="437">
        <f t="shared" si="29"/>
        <v>0</v>
      </c>
      <c r="W111" s="437">
        <f t="shared" si="30"/>
        <v>0</v>
      </c>
    </row>
    <row r="112" spans="1:23" s="151" customFormat="1" ht="20.25" customHeight="1" x14ac:dyDescent="0.3">
      <c r="A112" s="449" t="s">
        <v>203</v>
      </c>
      <c r="B112" s="429" t="s">
        <v>149</v>
      </c>
      <c r="C112" s="429" t="s">
        <v>204</v>
      </c>
      <c r="D112" s="440">
        <f t="shared" si="19"/>
        <v>2500</v>
      </c>
      <c r="E112" s="437">
        <f>SUM(E113)</f>
        <v>2500</v>
      </c>
      <c r="F112" s="437">
        <f>SUM(F113)</f>
        <v>0</v>
      </c>
      <c r="G112" s="440">
        <f t="shared" si="31"/>
        <v>2500</v>
      </c>
      <c r="H112" s="437">
        <f>SUM(H113)</f>
        <v>2500</v>
      </c>
      <c r="I112" s="437">
        <f>SUM(I113)</f>
        <v>0</v>
      </c>
      <c r="J112" s="437">
        <f t="shared" ref="J112:R112" si="34">SUM(J113)</f>
        <v>0</v>
      </c>
      <c r="K112" s="437">
        <f t="shared" si="34"/>
        <v>0</v>
      </c>
      <c r="L112" s="437"/>
      <c r="M112" s="437">
        <f t="shared" si="34"/>
        <v>0</v>
      </c>
      <c r="N112" s="437"/>
      <c r="O112" s="437">
        <f t="shared" si="34"/>
        <v>0</v>
      </c>
      <c r="P112" s="437">
        <f t="shared" si="34"/>
        <v>0</v>
      </c>
      <c r="Q112" s="437">
        <f t="shared" si="34"/>
        <v>0</v>
      </c>
      <c r="R112" s="437">
        <f t="shared" si="34"/>
        <v>0</v>
      </c>
      <c r="S112" s="437"/>
      <c r="T112" s="442">
        <f t="shared" si="32"/>
        <v>0</v>
      </c>
      <c r="U112" s="436">
        <f t="shared" si="20"/>
        <v>2500</v>
      </c>
      <c r="V112" s="437">
        <f t="shared" si="29"/>
        <v>2500</v>
      </c>
      <c r="W112" s="437">
        <f t="shared" si="30"/>
        <v>0</v>
      </c>
    </row>
    <row r="113" spans="1:23" s="151" customFormat="1" ht="29.25" customHeight="1" x14ac:dyDescent="0.3">
      <c r="A113" s="450" t="s">
        <v>205</v>
      </c>
      <c r="B113" s="432" t="s">
        <v>149</v>
      </c>
      <c r="C113" s="432" t="s">
        <v>204</v>
      </c>
      <c r="D113" s="440">
        <f t="shared" si="19"/>
        <v>2500</v>
      </c>
      <c r="E113" s="440">
        <v>2500</v>
      </c>
      <c r="F113" s="440"/>
      <c r="G113" s="440">
        <f t="shared" si="31"/>
        <v>2500</v>
      </c>
      <c r="H113" s="440">
        <v>2500</v>
      </c>
      <c r="I113" s="440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8">
        <f t="shared" si="32"/>
        <v>0</v>
      </c>
      <c r="U113" s="440">
        <f t="shared" si="20"/>
        <v>2500</v>
      </c>
      <c r="V113" s="437">
        <f t="shared" si="29"/>
        <v>2500</v>
      </c>
      <c r="W113" s="437">
        <f t="shared" si="30"/>
        <v>0</v>
      </c>
    </row>
    <row r="114" spans="1:23" s="151" customFormat="1" ht="18.75" customHeight="1" x14ac:dyDescent="0.3">
      <c r="A114" s="449" t="s">
        <v>361</v>
      </c>
      <c r="B114" s="433" t="s">
        <v>149</v>
      </c>
      <c r="C114" s="433" t="s">
        <v>180</v>
      </c>
      <c r="D114" s="436">
        <f t="shared" si="19"/>
        <v>50728.4</v>
      </c>
      <c r="E114" s="436">
        <f>SUM(E115)</f>
        <v>2536.4</v>
      </c>
      <c r="F114" s="436">
        <f>SUM(F115)</f>
        <v>48192</v>
      </c>
      <c r="G114" s="436">
        <f t="shared" si="31"/>
        <v>112623.9</v>
      </c>
      <c r="H114" s="436">
        <f>SUM(H115+H117+H118+H119)</f>
        <v>64431.9</v>
      </c>
      <c r="I114" s="436">
        <f>SUM(I115)</f>
        <v>48192</v>
      </c>
      <c r="J114" s="436">
        <f>SUM(J115)</f>
        <v>0</v>
      </c>
      <c r="K114" s="436">
        <f>SUM(K115:K119)</f>
        <v>0</v>
      </c>
      <c r="L114" s="436"/>
      <c r="M114" s="436">
        <f>SUM(M115+M119)</f>
        <v>0</v>
      </c>
      <c r="N114" s="436"/>
      <c r="O114" s="436">
        <f>SUM(O115+O119)</f>
        <v>0</v>
      </c>
      <c r="P114" s="436">
        <f>SUM(P115+P119)</f>
        <v>0</v>
      </c>
      <c r="Q114" s="436">
        <f>SUM(Q115+Q119)</f>
        <v>0</v>
      </c>
      <c r="R114" s="440">
        <f>SUM(R115+R119)</f>
        <v>0</v>
      </c>
      <c r="S114" s="440"/>
      <c r="T114" s="442">
        <f t="shared" si="32"/>
        <v>0</v>
      </c>
      <c r="U114" s="436">
        <f t="shared" si="20"/>
        <v>112623.9</v>
      </c>
      <c r="V114" s="437">
        <f t="shared" si="29"/>
        <v>64431.9</v>
      </c>
      <c r="W114" s="437">
        <f t="shared" si="30"/>
        <v>48192</v>
      </c>
    </row>
    <row r="115" spans="1:23" s="151" customFormat="1" ht="40.5" customHeight="1" x14ac:dyDescent="0.3">
      <c r="A115" s="450" t="s">
        <v>957</v>
      </c>
      <c r="B115" s="432" t="s">
        <v>149</v>
      </c>
      <c r="C115" s="432" t="s">
        <v>180</v>
      </c>
      <c r="D115" s="440">
        <f t="shared" si="19"/>
        <v>50728.4</v>
      </c>
      <c r="E115" s="440">
        <v>2536.4</v>
      </c>
      <c r="F115" s="440">
        <v>48192</v>
      </c>
      <c r="G115" s="440">
        <f t="shared" si="31"/>
        <v>50728.4</v>
      </c>
      <c r="H115" s="440">
        <v>2536.4</v>
      </c>
      <c r="I115" s="440">
        <v>48192</v>
      </c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8">
        <f>SUM(J115:R115)</f>
        <v>0</v>
      </c>
      <c r="U115" s="440">
        <f t="shared" si="20"/>
        <v>50728.4</v>
      </c>
      <c r="V115" s="437">
        <f t="shared" si="29"/>
        <v>2536.4</v>
      </c>
      <c r="W115" s="437">
        <f t="shared" si="30"/>
        <v>48192</v>
      </c>
    </row>
    <row r="116" spans="1:23" s="151" customFormat="1" ht="18.75" hidden="1" x14ac:dyDescent="0.3">
      <c r="A116" s="450" t="s">
        <v>961</v>
      </c>
      <c r="B116" s="432" t="s">
        <v>149</v>
      </c>
      <c r="C116" s="432" t="s">
        <v>180</v>
      </c>
      <c r="D116" s="440"/>
      <c r="E116" s="440"/>
      <c r="F116" s="440"/>
      <c r="G116" s="440">
        <f t="shared" si="31"/>
        <v>0</v>
      </c>
      <c r="H116" s="440"/>
      <c r="I116" s="440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8">
        <f t="shared" ref="T116:T117" si="35">SUM(J116:R116)</f>
        <v>0</v>
      </c>
      <c r="U116" s="440">
        <f t="shared" ref="U116:U117" si="36">SUM(V116:W116)</f>
        <v>0</v>
      </c>
      <c r="V116" s="437">
        <f t="shared" si="29"/>
        <v>0</v>
      </c>
      <c r="W116" s="437">
        <f t="shared" si="30"/>
        <v>0</v>
      </c>
    </row>
    <row r="117" spans="1:23" s="151" customFormat="1" ht="18.75" x14ac:dyDescent="0.3">
      <c r="A117" s="450" t="s">
        <v>961</v>
      </c>
      <c r="B117" s="432" t="s">
        <v>149</v>
      </c>
      <c r="C117" s="432" t="s">
        <v>180</v>
      </c>
      <c r="D117" s="440"/>
      <c r="E117" s="440"/>
      <c r="F117" s="440"/>
      <c r="G117" s="440">
        <f t="shared" si="31"/>
        <v>100</v>
      </c>
      <c r="H117" s="440">
        <v>100</v>
      </c>
      <c r="I117" s="440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8">
        <f t="shared" si="35"/>
        <v>0</v>
      </c>
      <c r="U117" s="440">
        <f t="shared" si="36"/>
        <v>100</v>
      </c>
      <c r="V117" s="437">
        <f t="shared" si="29"/>
        <v>100</v>
      </c>
      <c r="W117" s="437">
        <f t="shared" si="30"/>
        <v>0</v>
      </c>
    </row>
    <row r="118" spans="1:23" s="151" customFormat="1" ht="37.5" x14ac:dyDescent="0.3">
      <c r="A118" s="450" t="s">
        <v>995</v>
      </c>
      <c r="B118" s="432" t="s">
        <v>149</v>
      </c>
      <c r="C118" s="432" t="s">
        <v>180</v>
      </c>
      <c r="D118" s="440"/>
      <c r="E118" s="440"/>
      <c r="F118" s="440"/>
      <c r="G118" s="440">
        <f t="shared" si="31"/>
        <v>1734.2</v>
      </c>
      <c r="H118" s="440">
        <v>1734.2</v>
      </c>
      <c r="I118" s="440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8">
        <f t="shared" si="32"/>
        <v>0</v>
      </c>
      <c r="U118" s="440">
        <f t="shared" si="20"/>
        <v>1734.2</v>
      </c>
      <c r="V118" s="437">
        <f t="shared" si="29"/>
        <v>1734.2</v>
      </c>
      <c r="W118" s="437">
        <f t="shared" si="30"/>
        <v>0</v>
      </c>
    </row>
    <row r="119" spans="1:23" s="151" customFormat="1" ht="56.25" x14ac:dyDescent="0.3">
      <c r="A119" s="450" t="s">
        <v>996</v>
      </c>
      <c r="B119" s="432" t="s">
        <v>149</v>
      </c>
      <c r="C119" s="432" t="s">
        <v>180</v>
      </c>
      <c r="D119" s="440"/>
      <c r="E119" s="440"/>
      <c r="F119" s="440"/>
      <c r="G119" s="440">
        <f t="shared" si="31"/>
        <v>60061.3</v>
      </c>
      <c r="H119" s="440">
        <v>60061.3</v>
      </c>
      <c r="I119" s="440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8">
        <f t="shared" si="32"/>
        <v>0</v>
      </c>
      <c r="U119" s="440">
        <f>SUM(V119:W119)</f>
        <v>60061.3</v>
      </c>
      <c r="V119" s="437">
        <f t="shared" si="29"/>
        <v>60061.3</v>
      </c>
      <c r="W119" s="437">
        <f t="shared" si="30"/>
        <v>0</v>
      </c>
    </row>
    <row r="120" spans="1:23" s="151" customFormat="1" ht="18.75" customHeight="1" x14ac:dyDescent="0.3">
      <c r="A120" s="449" t="s">
        <v>207</v>
      </c>
      <c r="B120" s="433" t="s">
        <v>149</v>
      </c>
      <c r="C120" s="433" t="s">
        <v>208</v>
      </c>
      <c r="D120" s="440">
        <f t="shared" si="19"/>
        <v>14821.8</v>
      </c>
      <c r="E120" s="436">
        <f>SUM(E121+E122+E131+E132+E133+E134+E135)</f>
        <v>14821.8</v>
      </c>
      <c r="F120" s="436">
        <f>SUM(F121+F122)</f>
        <v>0</v>
      </c>
      <c r="G120" s="440">
        <f t="shared" si="31"/>
        <v>16308.800000000003</v>
      </c>
      <c r="H120" s="436">
        <f>SUM(H121+H122+H131+H132+H133+H134+H135)</f>
        <v>16308.800000000003</v>
      </c>
      <c r="I120" s="436">
        <f>SUM(I121+I122)</f>
        <v>0</v>
      </c>
      <c r="J120" s="436">
        <f>SUM(J121+J122+J132)</f>
        <v>0</v>
      </c>
      <c r="K120" s="436">
        <f>SUM(K121+K122+K135)</f>
        <v>0</v>
      </c>
      <c r="L120" s="436"/>
      <c r="M120" s="436">
        <f t="shared" ref="M120:R120" si="37">SUM(M121+M122)</f>
        <v>0</v>
      </c>
      <c r="N120" s="436"/>
      <c r="O120" s="436">
        <f t="shared" si="37"/>
        <v>0</v>
      </c>
      <c r="P120" s="436">
        <f t="shared" si="37"/>
        <v>0</v>
      </c>
      <c r="Q120" s="436">
        <f t="shared" si="37"/>
        <v>0</v>
      </c>
      <c r="R120" s="436">
        <f t="shared" si="37"/>
        <v>0</v>
      </c>
      <c r="S120" s="436"/>
      <c r="T120" s="442">
        <f t="shared" si="32"/>
        <v>0</v>
      </c>
      <c r="U120" s="436">
        <f t="shared" si="20"/>
        <v>16308.800000000003</v>
      </c>
      <c r="V120" s="437">
        <f t="shared" si="29"/>
        <v>16308.800000000003</v>
      </c>
      <c r="W120" s="437">
        <f t="shared" si="30"/>
        <v>0</v>
      </c>
    </row>
    <row r="121" spans="1:23" s="151" customFormat="1" ht="42" customHeight="1" x14ac:dyDescent="0.3">
      <c r="A121" s="450" t="s">
        <v>475</v>
      </c>
      <c r="B121" s="432" t="s">
        <v>149</v>
      </c>
      <c r="C121" s="431" t="s">
        <v>208</v>
      </c>
      <c r="D121" s="440">
        <f t="shared" si="19"/>
        <v>8426.7999999999993</v>
      </c>
      <c r="E121" s="440">
        <v>8426.7999999999993</v>
      </c>
      <c r="F121" s="440"/>
      <c r="G121" s="440">
        <f t="shared" si="31"/>
        <v>9033.1</v>
      </c>
      <c r="H121" s="440">
        <v>9033.1</v>
      </c>
      <c r="I121" s="440"/>
      <c r="J121" s="439"/>
      <c r="K121" s="439"/>
      <c r="L121" s="439"/>
      <c r="M121" s="439"/>
      <c r="N121" s="439"/>
      <c r="O121" s="439"/>
      <c r="P121" s="439"/>
      <c r="Q121" s="439"/>
      <c r="R121" s="439"/>
      <c r="S121" s="439"/>
      <c r="T121" s="438">
        <f t="shared" si="32"/>
        <v>0</v>
      </c>
      <c r="U121" s="440">
        <f t="shared" si="20"/>
        <v>9033.1</v>
      </c>
      <c r="V121" s="437">
        <f t="shared" si="29"/>
        <v>9033.1</v>
      </c>
      <c r="W121" s="437">
        <f t="shared" si="30"/>
        <v>0</v>
      </c>
    </row>
    <row r="122" spans="1:23" s="151" customFormat="1" ht="42.75" customHeight="1" x14ac:dyDescent="0.3">
      <c r="A122" s="450" t="s">
        <v>28</v>
      </c>
      <c r="B122" s="432" t="s">
        <v>149</v>
      </c>
      <c r="C122" s="431" t="s">
        <v>208</v>
      </c>
      <c r="D122" s="440">
        <f t="shared" si="19"/>
        <v>4000</v>
      </c>
      <c r="E122" s="441">
        <v>4000</v>
      </c>
      <c r="F122" s="441">
        <f>SUM(F123+F124+F128+F130)</f>
        <v>0</v>
      </c>
      <c r="G122" s="440">
        <f t="shared" si="31"/>
        <v>4885.5000000000009</v>
      </c>
      <c r="H122" s="441">
        <f>H123+H124+H125+H126</f>
        <v>4885.5000000000009</v>
      </c>
      <c r="I122" s="441">
        <f t="shared" ref="I122:O122" si="38">I123+I124+I125+I126</f>
        <v>0</v>
      </c>
      <c r="J122" s="441">
        <f t="shared" si="38"/>
        <v>0</v>
      </c>
      <c r="K122" s="441">
        <f t="shared" si="38"/>
        <v>0</v>
      </c>
      <c r="L122" s="441"/>
      <c r="M122" s="441">
        <f t="shared" si="38"/>
        <v>0</v>
      </c>
      <c r="N122" s="441">
        <f t="shared" si="38"/>
        <v>0</v>
      </c>
      <c r="O122" s="441">
        <f t="shared" si="38"/>
        <v>0</v>
      </c>
      <c r="P122" s="439"/>
      <c r="Q122" s="439"/>
      <c r="R122" s="439"/>
      <c r="S122" s="439"/>
      <c r="T122" s="438">
        <f t="shared" si="32"/>
        <v>0</v>
      </c>
      <c r="U122" s="440">
        <f t="shared" si="20"/>
        <v>4885.5000000000009</v>
      </c>
      <c r="V122" s="437">
        <f t="shared" si="29"/>
        <v>4885.5000000000009</v>
      </c>
      <c r="W122" s="437">
        <f t="shared" si="30"/>
        <v>0</v>
      </c>
    </row>
    <row r="123" spans="1:23" s="151" customFormat="1" ht="18.75" outlineLevel="1" x14ac:dyDescent="0.3">
      <c r="A123" s="450" t="s">
        <v>209</v>
      </c>
      <c r="B123" s="432" t="s">
        <v>149</v>
      </c>
      <c r="C123" s="431" t="s">
        <v>208</v>
      </c>
      <c r="D123" s="440">
        <f t="shared" si="19"/>
        <v>0</v>
      </c>
      <c r="E123" s="440"/>
      <c r="F123" s="440"/>
      <c r="G123" s="440">
        <f t="shared" si="31"/>
        <v>4058.8</v>
      </c>
      <c r="H123" s="440">
        <v>4058.8</v>
      </c>
      <c r="I123" s="440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8">
        <f t="shared" si="32"/>
        <v>0</v>
      </c>
      <c r="U123" s="440">
        <f t="shared" si="20"/>
        <v>4058.8</v>
      </c>
      <c r="V123" s="437">
        <f t="shared" si="29"/>
        <v>4058.8</v>
      </c>
      <c r="W123" s="437">
        <f t="shared" si="30"/>
        <v>0</v>
      </c>
    </row>
    <row r="124" spans="1:23" s="151" customFormat="1" ht="18.75" outlineLevel="1" x14ac:dyDescent="0.3">
      <c r="A124" s="450" t="s">
        <v>210</v>
      </c>
      <c r="B124" s="432" t="s">
        <v>149</v>
      </c>
      <c r="C124" s="431" t="s">
        <v>208</v>
      </c>
      <c r="D124" s="440">
        <f t="shared" si="19"/>
        <v>0</v>
      </c>
      <c r="E124" s="440"/>
      <c r="F124" s="440"/>
      <c r="G124" s="440">
        <f t="shared" si="31"/>
        <v>180.6</v>
      </c>
      <c r="H124" s="440">
        <v>180.6</v>
      </c>
      <c r="I124" s="440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8">
        <f t="shared" si="32"/>
        <v>0</v>
      </c>
      <c r="U124" s="440">
        <f t="shared" si="20"/>
        <v>180.6</v>
      </c>
      <c r="V124" s="437">
        <f t="shared" si="29"/>
        <v>180.6</v>
      </c>
      <c r="W124" s="437">
        <f t="shared" si="30"/>
        <v>0</v>
      </c>
    </row>
    <row r="125" spans="1:23" s="151" customFormat="1" ht="18.75" outlineLevel="1" x14ac:dyDescent="0.3">
      <c r="A125" s="450" t="s">
        <v>1147</v>
      </c>
      <c r="B125" s="432" t="s">
        <v>149</v>
      </c>
      <c r="C125" s="431" t="s">
        <v>208</v>
      </c>
      <c r="D125" s="440"/>
      <c r="E125" s="440"/>
      <c r="F125" s="440"/>
      <c r="G125" s="440">
        <f t="shared" si="31"/>
        <v>60.6</v>
      </c>
      <c r="H125" s="440">
        <v>60.6</v>
      </c>
      <c r="I125" s="440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8">
        <f t="shared" si="32"/>
        <v>0</v>
      </c>
      <c r="U125" s="440">
        <f t="shared" si="20"/>
        <v>60.6</v>
      </c>
      <c r="V125" s="437">
        <f t="shared" si="29"/>
        <v>60.6</v>
      </c>
      <c r="W125" s="437">
        <f t="shared" si="30"/>
        <v>0</v>
      </c>
    </row>
    <row r="126" spans="1:23" s="151" customFormat="1" ht="18.75" outlineLevel="1" x14ac:dyDescent="0.3">
      <c r="A126" s="450" t="s">
        <v>1052</v>
      </c>
      <c r="B126" s="432" t="s">
        <v>149</v>
      </c>
      <c r="C126" s="431" t="s">
        <v>208</v>
      </c>
      <c r="D126" s="440"/>
      <c r="E126" s="440"/>
      <c r="F126" s="440"/>
      <c r="G126" s="440">
        <f t="shared" si="31"/>
        <v>585.5</v>
      </c>
      <c r="H126" s="440">
        <v>585.5</v>
      </c>
      <c r="I126" s="440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8">
        <f t="shared" si="32"/>
        <v>0</v>
      </c>
      <c r="U126" s="440">
        <f t="shared" si="20"/>
        <v>585.5</v>
      </c>
      <c r="V126" s="437">
        <f t="shared" si="29"/>
        <v>585.5</v>
      </c>
      <c r="W126" s="437">
        <f t="shared" si="30"/>
        <v>0</v>
      </c>
    </row>
    <row r="127" spans="1:23" s="151" customFormat="1" ht="18.75" outlineLevel="1" x14ac:dyDescent="0.3">
      <c r="A127" s="450" t="s">
        <v>115</v>
      </c>
      <c r="B127" s="432" t="s">
        <v>149</v>
      </c>
      <c r="C127" s="431" t="s">
        <v>208</v>
      </c>
      <c r="D127" s="440">
        <f t="shared" si="19"/>
        <v>0</v>
      </c>
      <c r="E127" s="440"/>
      <c r="F127" s="440"/>
      <c r="G127" s="440">
        <f t="shared" si="31"/>
        <v>0</v>
      </c>
      <c r="H127" s="440"/>
      <c r="I127" s="440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8">
        <f t="shared" si="32"/>
        <v>0</v>
      </c>
      <c r="U127" s="440">
        <f t="shared" si="20"/>
        <v>0</v>
      </c>
      <c r="V127" s="437">
        <f t="shared" si="29"/>
        <v>0</v>
      </c>
      <c r="W127" s="437">
        <f t="shared" si="30"/>
        <v>0</v>
      </c>
    </row>
    <row r="128" spans="1:23" s="151" customFormat="1" ht="18.75" outlineLevel="1" x14ac:dyDescent="0.3">
      <c r="A128" s="450" t="s">
        <v>27</v>
      </c>
      <c r="B128" s="432" t="s">
        <v>149</v>
      </c>
      <c r="C128" s="431" t="s">
        <v>208</v>
      </c>
      <c r="D128" s="440">
        <f t="shared" si="19"/>
        <v>0</v>
      </c>
      <c r="E128" s="440"/>
      <c r="F128" s="440"/>
      <c r="G128" s="440">
        <f t="shared" si="31"/>
        <v>0</v>
      </c>
      <c r="H128" s="440"/>
      <c r="I128" s="440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8">
        <f t="shared" si="32"/>
        <v>0</v>
      </c>
      <c r="U128" s="440">
        <f t="shared" si="20"/>
        <v>0</v>
      </c>
      <c r="V128" s="437">
        <f t="shared" si="29"/>
        <v>0</v>
      </c>
      <c r="W128" s="437">
        <f t="shared" si="30"/>
        <v>0</v>
      </c>
    </row>
    <row r="129" spans="1:23" s="151" customFormat="1" ht="18.75" outlineLevel="1" x14ac:dyDescent="0.3">
      <c r="A129" s="450" t="s">
        <v>26</v>
      </c>
      <c r="B129" s="432" t="s">
        <v>149</v>
      </c>
      <c r="C129" s="431" t="s">
        <v>208</v>
      </c>
      <c r="D129" s="440">
        <f t="shared" si="19"/>
        <v>0</v>
      </c>
      <c r="E129" s="440"/>
      <c r="F129" s="440"/>
      <c r="G129" s="440">
        <f t="shared" si="31"/>
        <v>0</v>
      </c>
      <c r="H129" s="440"/>
      <c r="I129" s="440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8">
        <f t="shared" si="32"/>
        <v>0</v>
      </c>
      <c r="U129" s="440">
        <f t="shared" si="20"/>
        <v>0</v>
      </c>
      <c r="V129" s="437">
        <f t="shared" si="29"/>
        <v>0</v>
      </c>
      <c r="W129" s="437">
        <f t="shared" si="30"/>
        <v>0</v>
      </c>
    </row>
    <row r="130" spans="1:23" s="151" customFormat="1" ht="18.75" outlineLevel="1" x14ac:dyDescent="0.3">
      <c r="A130" s="450" t="s">
        <v>211</v>
      </c>
      <c r="B130" s="432" t="s">
        <v>149</v>
      </c>
      <c r="C130" s="431" t="s">
        <v>208</v>
      </c>
      <c r="D130" s="440">
        <f t="shared" si="19"/>
        <v>0</v>
      </c>
      <c r="E130" s="440"/>
      <c r="F130" s="440"/>
      <c r="G130" s="440">
        <f t="shared" si="31"/>
        <v>0</v>
      </c>
      <c r="H130" s="440"/>
      <c r="I130" s="440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8">
        <f t="shared" si="32"/>
        <v>0</v>
      </c>
      <c r="U130" s="440">
        <f t="shared" si="20"/>
        <v>0</v>
      </c>
      <c r="V130" s="437">
        <f t="shared" si="29"/>
        <v>0</v>
      </c>
      <c r="W130" s="437">
        <f t="shared" si="30"/>
        <v>0</v>
      </c>
    </row>
    <row r="131" spans="1:23" s="151" customFormat="1" ht="21" customHeight="1" x14ac:dyDescent="0.3">
      <c r="A131" s="450" t="s">
        <v>539</v>
      </c>
      <c r="B131" s="432" t="s">
        <v>149</v>
      </c>
      <c r="C131" s="431" t="s">
        <v>208</v>
      </c>
      <c r="D131" s="440">
        <f t="shared" si="19"/>
        <v>152</v>
      </c>
      <c r="E131" s="440">
        <v>152</v>
      </c>
      <c r="F131" s="440"/>
      <c r="G131" s="440">
        <f t="shared" si="31"/>
        <v>152</v>
      </c>
      <c r="H131" s="440">
        <v>152</v>
      </c>
      <c r="I131" s="440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8">
        <f t="shared" si="32"/>
        <v>0</v>
      </c>
      <c r="U131" s="440">
        <f t="shared" si="20"/>
        <v>152</v>
      </c>
      <c r="V131" s="437">
        <f t="shared" si="29"/>
        <v>152</v>
      </c>
      <c r="W131" s="437">
        <f t="shared" si="30"/>
        <v>0</v>
      </c>
    </row>
    <row r="132" spans="1:23" s="151" customFormat="1" ht="23.25" customHeight="1" x14ac:dyDescent="0.3">
      <c r="A132" s="450" t="s">
        <v>80</v>
      </c>
      <c r="B132" s="432" t="s">
        <v>149</v>
      </c>
      <c r="C132" s="431" t="s">
        <v>208</v>
      </c>
      <c r="D132" s="440">
        <f t="shared" si="19"/>
        <v>890</v>
      </c>
      <c r="E132" s="445">
        <v>890</v>
      </c>
      <c r="F132" s="440"/>
      <c r="G132" s="440">
        <f t="shared" si="31"/>
        <v>890</v>
      </c>
      <c r="H132" s="445">
        <v>890</v>
      </c>
      <c r="I132" s="440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8">
        <f t="shared" si="32"/>
        <v>0</v>
      </c>
      <c r="U132" s="440">
        <f t="shared" si="20"/>
        <v>890</v>
      </c>
      <c r="V132" s="437">
        <f t="shared" si="29"/>
        <v>890</v>
      </c>
      <c r="W132" s="437">
        <f t="shared" si="30"/>
        <v>0</v>
      </c>
    </row>
    <row r="133" spans="1:23" s="151" customFormat="1" ht="21" customHeight="1" x14ac:dyDescent="0.3">
      <c r="A133" s="450" t="s">
        <v>81</v>
      </c>
      <c r="B133" s="432" t="s">
        <v>149</v>
      </c>
      <c r="C133" s="431" t="s">
        <v>208</v>
      </c>
      <c r="D133" s="440">
        <f t="shared" si="19"/>
        <v>48</v>
      </c>
      <c r="E133" s="445">
        <v>48</v>
      </c>
      <c r="F133" s="440"/>
      <c r="G133" s="440">
        <f t="shared" si="31"/>
        <v>48</v>
      </c>
      <c r="H133" s="445">
        <v>48</v>
      </c>
      <c r="I133" s="440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8">
        <f t="shared" si="32"/>
        <v>0</v>
      </c>
      <c r="U133" s="440">
        <f t="shared" si="20"/>
        <v>48</v>
      </c>
      <c r="V133" s="437">
        <f t="shared" si="29"/>
        <v>48</v>
      </c>
      <c r="W133" s="437">
        <f t="shared" si="30"/>
        <v>0</v>
      </c>
    </row>
    <row r="134" spans="1:23" s="151" customFormat="1" ht="21" customHeight="1" x14ac:dyDescent="0.3">
      <c r="A134" s="450" t="s">
        <v>82</v>
      </c>
      <c r="B134" s="432" t="s">
        <v>149</v>
      </c>
      <c r="C134" s="431" t="s">
        <v>208</v>
      </c>
      <c r="D134" s="440">
        <f t="shared" si="19"/>
        <v>1005</v>
      </c>
      <c r="E134" s="445">
        <v>1005</v>
      </c>
      <c r="F134" s="440"/>
      <c r="G134" s="440">
        <f t="shared" si="31"/>
        <v>1005</v>
      </c>
      <c r="H134" s="445">
        <v>1005</v>
      </c>
      <c r="I134" s="440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8">
        <f t="shared" si="32"/>
        <v>0</v>
      </c>
      <c r="U134" s="440">
        <f t="shared" si="20"/>
        <v>1005</v>
      </c>
      <c r="V134" s="437">
        <f t="shared" si="29"/>
        <v>1005</v>
      </c>
      <c r="W134" s="437">
        <f t="shared" si="30"/>
        <v>0</v>
      </c>
    </row>
    <row r="135" spans="1:23" s="151" customFormat="1" ht="20.25" customHeight="1" x14ac:dyDescent="0.3">
      <c r="A135" s="450" t="s">
        <v>83</v>
      </c>
      <c r="B135" s="432" t="s">
        <v>149</v>
      </c>
      <c r="C135" s="431" t="s">
        <v>208</v>
      </c>
      <c r="D135" s="440">
        <f t="shared" si="19"/>
        <v>300</v>
      </c>
      <c r="E135" s="445">
        <v>300</v>
      </c>
      <c r="F135" s="440"/>
      <c r="G135" s="440">
        <f t="shared" si="31"/>
        <v>295.2</v>
      </c>
      <c r="H135" s="445">
        <v>295.2</v>
      </c>
      <c r="I135" s="440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8">
        <f t="shared" si="32"/>
        <v>0</v>
      </c>
      <c r="U135" s="440">
        <f t="shared" si="20"/>
        <v>295.2</v>
      </c>
      <c r="V135" s="437">
        <f t="shared" si="29"/>
        <v>295.2</v>
      </c>
      <c r="W135" s="437">
        <f t="shared" si="30"/>
        <v>0</v>
      </c>
    </row>
    <row r="136" spans="1:23" s="151" customFormat="1" ht="17.25" customHeight="1" x14ac:dyDescent="0.3">
      <c r="A136" s="449" t="s">
        <v>212</v>
      </c>
      <c r="B136" s="433" t="s">
        <v>149</v>
      </c>
      <c r="C136" s="429" t="s">
        <v>213</v>
      </c>
      <c r="D136" s="436">
        <f t="shared" si="19"/>
        <v>38793.4</v>
      </c>
      <c r="E136" s="437">
        <f>SUM(E137+E138+E139+E140+E141+E142+E143+E144+E145+E146)</f>
        <v>35464.5</v>
      </c>
      <c r="F136" s="437">
        <f>SUM(F137+F138+F139+F140+F141+F142+F143+F145)</f>
        <v>3328.9</v>
      </c>
      <c r="G136" s="436">
        <f>SUM(H136:I136)</f>
        <v>71658.899999999994</v>
      </c>
      <c r="H136" s="437">
        <f>SUM(H137+H138+H139+H140+H141+H142+H143+H144+H145+H146+H148)</f>
        <v>43556.2</v>
      </c>
      <c r="I136" s="437">
        <f>SUM(I137+I138+I139+I140+I141+I142+I143+I144+I145+I146+I148)</f>
        <v>28102.7</v>
      </c>
      <c r="J136" s="437">
        <f>SUM(J137+J138+J139+J140+J141+J142+J143+J145+J148+J144)</f>
        <v>0</v>
      </c>
      <c r="K136" s="437">
        <f>SUM(K137+K138+K139+K140+K141+K142+K143+K145+K148+K146+K144)</f>
        <v>0</v>
      </c>
      <c r="L136" s="437"/>
      <c r="M136" s="437">
        <f>SUM(M137+M138+M139+M140+M141+M142+M143+M145+M148+M146)</f>
        <v>0</v>
      </c>
      <c r="N136" s="437"/>
      <c r="O136" s="437">
        <f>SUM(O137+O138+O139+O140+O141+O142+O143+O145+O146+O147+O148)</f>
        <v>0</v>
      </c>
      <c r="P136" s="437">
        <f>SUM(P137+P138+P139+P140+P141+P142+P143+P145+P146+P147+P148)</f>
        <v>0</v>
      </c>
      <c r="Q136" s="437">
        <f>SUM(Q137+Q138+Q139+Q140+Q141+Q142+Q143+Q145+Q146+Q147+Q148)</f>
        <v>0</v>
      </c>
      <c r="R136" s="437">
        <f>SUM(R137+R138+R139+R140+R141+R142+R143+R145)</f>
        <v>0</v>
      </c>
      <c r="S136" s="437"/>
      <c r="T136" s="438">
        <f t="shared" si="32"/>
        <v>0</v>
      </c>
      <c r="U136" s="436">
        <f>SUM(V136:W136)</f>
        <v>71658.899999999994</v>
      </c>
      <c r="V136" s="437">
        <f t="shared" si="29"/>
        <v>43556.2</v>
      </c>
      <c r="W136" s="437">
        <f t="shared" si="30"/>
        <v>28102.7</v>
      </c>
    </row>
    <row r="137" spans="1:23" s="151" customFormat="1" ht="17.25" customHeight="1" x14ac:dyDescent="0.3">
      <c r="A137" s="450" t="s">
        <v>390</v>
      </c>
      <c r="B137" s="432" t="s">
        <v>149</v>
      </c>
      <c r="C137" s="431" t="s">
        <v>213</v>
      </c>
      <c r="D137" s="440">
        <f t="shared" si="19"/>
        <v>28764.5</v>
      </c>
      <c r="E137" s="440">
        <v>28764.5</v>
      </c>
      <c r="F137" s="440"/>
      <c r="G137" s="440">
        <f t="shared" si="31"/>
        <v>28764.5</v>
      </c>
      <c r="H137" s="440">
        <v>28764.5</v>
      </c>
      <c r="I137" s="440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8">
        <f t="shared" si="32"/>
        <v>0</v>
      </c>
      <c r="U137" s="440">
        <f t="shared" si="20"/>
        <v>28764.5</v>
      </c>
      <c r="V137" s="437">
        <f t="shared" si="29"/>
        <v>28764.5</v>
      </c>
      <c r="W137" s="437">
        <f t="shared" si="30"/>
        <v>0</v>
      </c>
    </row>
    <row r="138" spans="1:23" s="151" customFormat="1" ht="24.75" hidden="1" customHeight="1" x14ac:dyDescent="0.3">
      <c r="A138" s="450" t="s">
        <v>391</v>
      </c>
      <c r="B138" s="432" t="s">
        <v>149</v>
      </c>
      <c r="C138" s="431" t="s">
        <v>213</v>
      </c>
      <c r="D138" s="440">
        <f t="shared" si="19"/>
        <v>0</v>
      </c>
      <c r="E138" s="440"/>
      <c r="F138" s="440"/>
      <c r="G138" s="440">
        <f t="shared" si="31"/>
        <v>0</v>
      </c>
      <c r="H138" s="440"/>
      <c r="I138" s="440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8">
        <f t="shared" si="32"/>
        <v>0</v>
      </c>
      <c r="U138" s="440">
        <f t="shared" si="20"/>
        <v>0</v>
      </c>
      <c r="V138" s="437">
        <f t="shared" si="29"/>
        <v>0</v>
      </c>
      <c r="W138" s="437">
        <f t="shared" si="30"/>
        <v>0</v>
      </c>
    </row>
    <row r="139" spans="1:23" s="151" customFormat="1" ht="39" customHeight="1" x14ac:dyDescent="0.3">
      <c r="A139" s="450" t="s">
        <v>997</v>
      </c>
      <c r="B139" s="432" t="s">
        <v>149</v>
      </c>
      <c r="C139" s="431" t="s">
        <v>213</v>
      </c>
      <c r="D139" s="440">
        <f t="shared" ref="D139:D219" si="39">SUM(E139:F139)</f>
        <v>1100</v>
      </c>
      <c r="E139" s="440">
        <v>1100</v>
      </c>
      <c r="F139" s="440"/>
      <c r="G139" s="440">
        <f t="shared" si="31"/>
        <v>1100</v>
      </c>
      <c r="H139" s="440">
        <v>1100</v>
      </c>
      <c r="I139" s="440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8">
        <f t="shared" si="32"/>
        <v>0</v>
      </c>
      <c r="U139" s="440">
        <f t="shared" si="20"/>
        <v>1100</v>
      </c>
      <c r="V139" s="437">
        <f t="shared" si="29"/>
        <v>1100</v>
      </c>
      <c r="W139" s="437">
        <f t="shared" si="30"/>
        <v>0</v>
      </c>
    </row>
    <row r="140" spans="1:23" s="151" customFormat="1" ht="16.5" hidden="1" customHeight="1" x14ac:dyDescent="0.3">
      <c r="A140" s="450" t="s">
        <v>393</v>
      </c>
      <c r="B140" s="432" t="s">
        <v>149</v>
      </c>
      <c r="C140" s="431" t="s">
        <v>213</v>
      </c>
      <c r="D140" s="440">
        <f t="shared" si="39"/>
        <v>0</v>
      </c>
      <c r="E140" s="440"/>
      <c r="F140" s="440"/>
      <c r="G140" s="440">
        <f t="shared" si="31"/>
        <v>0</v>
      </c>
      <c r="H140" s="440"/>
      <c r="I140" s="440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8">
        <f t="shared" si="32"/>
        <v>0</v>
      </c>
      <c r="U140" s="440">
        <f t="shared" si="20"/>
        <v>0</v>
      </c>
      <c r="V140" s="437">
        <f t="shared" ref="V140:V204" si="40">H140+J140+K140+M140</f>
        <v>0</v>
      </c>
      <c r="W140" s="437">
        <f t="shared" ref="W140:W204" si="41">I140+O140+P140+Q140+R140</f>
        <v>0</v>
      </c>
    </row>
    <row r="141" spans="1:23" s="151" customFormat="1" ht="54.75" customHeight="1" x14ac:dyDescent="0.3">
      <c r="A141" s="450" t="s">
        <v>999</v>
      </c>
      <c r="B141" s="432" t="s">
        <v>149</v>
      </c>
      <c r="C141" s="431" t="s">
        <v>213</v>
      </c>
      <c r="D141" s="440">
        <f t="shared" si="39"/>
        <v>300</v>
      </c>
      <c r="E141" s="440">
        <v>300</v>
      </c>
      <c r="F141" s="440"/>
      <c r="G141" s="440">
        <f t="shared" si="31"/>
        <v>3858.3</v>
      </c>
      <c r="H141" s="440">
        <v>300</v>
      </c>
      <c r="I141" s="440">
        <v>3558.3</v>
      </c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8">
        <f t="shared" si="32"/>
        <v>0</v>
      </c>
      <c r="U141" s="440">
        <f t="shared" ref="U141:U221" si="42">SUM(V141:W141)</f>
        <v>3858.3</v>
      </c>
      <c r="V141" s="437">
        <f t="shared" si="40"/>
        <v>300</v>
      </c>
      <c r="W141" s="437">
        <f t="shared" si="41"/>
        <v>3558.3</v>
      </c>
    </row>
    <row r="142" spans="1:23" s="151" customFormat="1" ht="34.5" customHeight="1" x14ac:dyDescent="0.3">
      <c r="A142" s="450" t="s">
        <v>998</v>
      </c>
      <c r="B142" s="432" t="s">
        <v>149</v>
      </c>
      <c r="C142" s="431" t="s">
        <v>213</v>
      </c>
      <c r="D142" s="440">
        <f t="shared" si="39"/>
        <v>1000</v>
      </c>
      <c r="E142" s="440">
        <v>1000</v>
      </c>
      <c r="F142" s="440"/>
      <c r="G142" s="440">
        <f t="shared" si="31"/>
        <v>8500</v>
      </c>
      <c r="H142" s="440">
        <v>8500</v>
      </c>
      <c r="I142" s="440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8">
        <f t="shared" si="32"/>
        <v>0</v>
      </c>
      <c r="U142" s="440">
        <f t="shared" si="42"/>
        <v>8500</v>
      </c>
      <c r="V142" s="437">
        <f t="shared" si="40"/>
        <v>8500</v>
      </c>
      <c r="W142" s="437">
        <f t="shared" si="41"/>
        <v>0</v>
      </c>
    </row>
    <row r="143" spans="1:23" s="151" customFormat="1" ht="0.75" hidden="1" customHeight="1" x14ac:dyDescent="0.3">
      <c r="A143" s="450" t="s">
        <v>1112</v>
      </c>
      <c r="B143" s="432" t="s">
        <v>149</v>
      </c>
      <c r="C143" s="431" t="s">
        <v>213</v>
      </c>
      <c r="D143" s="440">
        <f t="shared" si="39"/>
        <v>0</v>
      </c>
      <c r="E143" s="440"/>
      <c r="F143" s="440"/>
      <c r="G143" s="440">
        <f t="shared" si="31"/>
        <v>0</v>
      </c>
      <c r="H143" s="440"/>
      <c r="I143" s="440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8">
        <f t="shared" si="32"/>
        <v>0</v>
      </c>
      <c r="U143" s="440">
        <f t="shared" ref="U143" si="43">SUM(V143:W143)</f>
        <v>0</v>
      </c>
      <c r="V143" s="437">
        <f t="shared" si="40"/>
        <v>0</v>
      </c>
      <c r="W143" s="437">
        <f t="shared" si="41"/>
        <v>0</v>
      </c>
    </row>
    <row r="144" spans="1:23" s="151" customFormat="1" ht="40.5" customHeight="1" x14ac:dyDescent="0.3">
      <c r="A144" s="450" t="s">
        <v>485</v>
      </c>
      <c r="B144" s="432" t="s">
        <v>149</v>
      </c>
      <c r="C144" s="431" t="s">
        <v>213</v>
      </c>
      <c r="D144" s="440">
        <f t="shared" si="39"/>
        <v>300</v>
      </c>
      <c r="E144" s="440">
        <v>300</v>
      </c>
      <c r="F144" s="440"/>
      <c r="G144" s="440">
        <f t="shared" si="31"/>
        <v>408.6</v>
      </c>
      <c r="H144" s="440">
        <v>408.6</v>
      </c>
      <c r="I144" s="440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8">
        <f t="shared" si="32"/>
        <v>0</v>
      </c>
      <c r="U144" s="440">
        <f t="shared" si="42"/>
        <v>408.6</v>
      </c>
      <c r="V144" s="437">
        <f t="shared" si="40"/>
        <v>408.6</v>
      </c>
      <c r="W144" s="437">
        <f t="shared" si="41"/>
        <v>0</v>
      </c>
    </row>
    <row r="145" spans="1:23" s="151" customFormat="1" ht="35.25" customHeight="1" x14ac:dyDescent="0.3">
      <c r="A145" s="450" t="s">
        <v>537</v>
      </c>
      <c r="B145" s="432" t="s">
        <v>149</v>
      </c>
      <c r="C145" s="431" t="s">
        <v>213</v>
      </c>
      <c r="D145" s="440">
        <f t="shared" si="39"/>
        <v>3328.9</v>
      </c>
      <c r="E145" s="440"/>
      <c r="F145" s="440">
        <v>3328.9</v>
      </c>
      <c r="G145" s="440">
        <f t="shared" si="31"/>
        <v>3328.9</v>
      </c>
      <c r="H145" s="440"/>
      <c r="I145" s="440">
        <v>3328.9</v>
      </c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8">
        <f t="shared" si="32"/>
        <v>0</v>
      </c>
      <c r="U145" s="440">
        <f t="shared" si="42"/>
        <v>3328.9</v>
      </c>
      <c r="V145" s="437">
        <f t="shared" si="40"/>
        <v>0</v>
      </c>
      <c r="W145" s="437">
        <f t="shared" si="41"/>
        <v>3328.9</v>
      </c>
    </row>
    <row r="146" spans="1:23" s="151" customFormat="1" ht="78.75" customHeight="1" x14ac:dyDescent="0.3">
      <c r="A146" s="450" t="s">
        <v>1013</v>
      </c>
      <c r="B146" s="432" t="s">
        <v>149</v>
      </c>
      <c r="C146" s="431" t="s">
        <v>213</v>
      </c>
      <c r="D146" s="440">
        <f t="shared" si="39"/>
        <v>4000</v>
      </c>
      <c r="E146" s="440">
        <v>4000</v>
      </c>
      <c r="F146" s="440"/>
      <c r="G146" s="440">
        <f t="shared" si="31"/>
        <v>23199.9</v>
      </c>
      <c r="H146" s="440">
        <v>4418</v>
      </c>
      <c r="I146" s="440">
        <v>18781.900000000001</v>
      </c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8">
        <f t="shared" si="32"/>
        <v>0</v>
      </c>
      <c r="U146" s="440">
        <f t="shared" si="42"/>
        <v>23199.9</v>
      </c>
      <c r="V146" s="437">
        <f t="shared" si="40"/>
        <v>4418</v>
      </c>
      <c r="W146" s="437">
        <f t="shared" si="41"/>
        <v>18781.900000000001</v>
      </c>
    </row>
    <row r="147" spans="1:23" s="151" customFormat="1" ht="39" hidden="1" customHeight="1" x14ac:dyDescent="0.3">
      <c r="A147" s="450" t="s">
        <v>744</v>
      </c>
      <c r="B147" s="432" t="s">
        <v>149</v>
      </c>
      <c r="C147" s="431" t="s">
        <v>213</v>
      </c>
      <c r="D147" s="440"/>
      <c r="E147" s="440"/>
      <c r="F147" s="440"/>
      <c r="G147" s="440"/>
      <c r="H147" s="440"/>
      <c r="I147" s="440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8">
        <f t="shared" si="32"/>
        <v>0</v>
      </c>
      <c r="U147" s="440">
        <f t="shared" si="42"/>
        <v>0</v>
      </c>
      <c r="V147" s="437">
        <f t="shared" si="40"/>
        <v>0</v>
      </c>
      <c r="W147" s="437">
        <f t="shared" si="41"/>
        <v>0</v>
      </c>
    </row>
    <row r="148" spans="1:23" s="151" customFormat="1" ht="44.25" customHeight="1" x14ac:dyDescent="0.3">
      <c r="A148" s="450" t="s">
        <v>1000</v>
      </c>
      <c r="B148" s="432" t="s">
        <v>149</v>
      </c>
      <c r="C148" s="431" t="s">
        <v>213</v>
      </c>
      <c r="D148" s="440"/>
      <c r="E148" s="440"/>
      <c r="F148" s="440"/>
      <c r="G148" s="440">
        <f t="shared" ref="G148:G153" si="44">SUM(H148:I148)</f>
        <v>2498.6999999999998</v>
      </c>
      <c r="H148" s="440">
        <f>H149+H150+H151+H152+H153</f>
        <v>65.099999999999994</v>
      </c>
      <c r="I148" s="439">
        <f>SUM(I149:I153)</f>
        <v>2433.6</v>
      </c>
      <c r="J148" s="439">
        <f>SUM(J149:J153)</f>
        <v>0</v>
      </c>
      <c r="K148" s="439"/>
      <c r="L148" s="439"/>
      <c r="M148" s="439"/>
      <c r="N148" s="439"/>
      <c r="O148" s="439"/>
      <c r="P148" s="439"/>
      <c r="Q148" s="439"/>
      <c r="R148" s="439"/>
      <c r="S148" s="439"/>
      <c r="T148" s="438">
        <f t="shared" si="32"/>
        <v>0</v>
      </c>
      <c r="U148" s="440">
        <f t="shared" si="42"/>
        <v>2498.6999999999998</v>
      </c>
      <c r="V148" s="437">
        <f t="shared" si="40"/>
        <v>65.099999999999994</v>
      </c>
      <c r="W148" s="437">
        <f t="shared" si="41"/>
        <v>2433.6</v>
      </c>
    </row>
    <row r="149" spans="1:23" s="151" customFormat="1" ht="18" customHeight="1" x14ac:dyDescent="0.3">
      <c r="A149" s="450" t="s">
        <v>745</v>
      </c>
      <c r="B149" s="432" t="s">
        <v>149</v>
      </c>
      <c r="C149" s="431" t="s">
        <v>213</v>
      </c>
      <c r="D149" s="440"/>
      <c r="E149" s="440"/>
      <c r="F149" s="440"/>
      <c r="G149" s="440">
        <f t="shared" si="44"/>
        <v>2301.4</v>
      </c>
      <c r="H149" s="440">
        <v>25.9</v>
      </c>
      <c r="I149" s="440">
        <v>2275.5</v>
      </c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8">
        <f t="shared" si="32"/>
        <v>0</v>
      </c>
      <c r="U149" s="440">
        <f t="shared" si="42"/>
        <v>2301.4</v>
      </c>
      <c r="V149" s="437">
        <f t="shared" si="40"/>
        <v>25.9</v>
      </c>
      <c r="W149" s="437">
        <f t="shared" si="41"/>
        <v>2275.5</v>
      </c>
    </row>
    <row r="150" spans="1:23" s="151" customFormat="1" ht="23.25" customHeight="1" x14ac:dyDescent="0.3">
      <c r="A150" s="450" t="s">
        <v>746</v>
      </c>
      <c r="B150" s="432" t="s">
        <v>149</v>
      </c>
      <c r="C150" s="431" t="s">
        <v>213</v>
      </c>
      <c r="D150" s="440"/>
      <c r="E150" s="440"/>
      <c r="F150" s="440"/>
      <c r="G150" s="440">
        <f t="shared" si="44"/>
        <v>11.100000000000001</v>
      </c>
      <c r="H150" s="440">
        <v>2.2000000000000002</v>
      </c>
      <c r="I150" s="440">
        <v>8.9</v>
      </c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8">
        <f t="shared" si="32"/>
        <v>0</v>
      </c>
      <c r="U150" s="440">
        <f t="shared" si="42"/>
        <v>11.100000000000001</v>
      </c>
      <c r="V150" s="437">
        <f t="shared" si="40"/>
        <v>2.2000000000000002</v>
      </c>
      <c r="W150" s="437">
        <f t="shared" si="41"/>
        <v>8.9</v>
      </c>
    </row>
    <row r="151" spans="1:23" s="151" customFormat="1" ht="21.75" customHeight="1" x14ac:dyDescent="0.3">
      <c r="A151" s="450" t="s">
        <v>747</v>
      </c>
      <c r="B151" s="432" t="s">
        <v>149</v>
      </c>
      <c r="C151" s="431" t="s">
        <v>213</v>
      </c>
      <c r="D151" s="440"/>
      <c r="E151" s="440"/>
      <c r="F151" s="440"/>
      <c r="G151" s="440">
        <f t="shared" si="44"/>
        <v>6.9</v>
      </c>
      <c r="H151" s="440">
        <v>1.4</v>
      </c>
      <c r="I151" s="440">
        <v>5.5</v>
      </c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8">
        <f t="shared" si="32"/>
        <v>0</v>
      </c>
      <c r="U151" s="440">
        <f t="shared" si="42"/>
        <v>6.9</v>
      </c>
      <c r="V151" s="437">
        <f t="shared" si="40"/>
        <v>1.4</v>
      </c>
      <c r="W151" s="437">
        <f t="shared" si="41"/>
        <v>5.5</v>
      </c>
    </row>
    <row r="152" spans="1:23" s="151" customFormat="1" ht="18.75" customHeight="1" x14ac:dyDescent="0.3">
      <c r="A152" s="450" t="s">
        <v>263</v>
      </c>
      <c r="B152" s="432" t="s">
        <v>149</v>
      </c>
      <c r="C152" s="431" t="s">
        <v>213</v>
      </c>
      <c r="D152" s="440"/>
      <c r="E152" s="440"/>
      <c r="F152" s="440"/>
      <c r="G152" s="440">
        <f t="shared" si="44"/>
        <v>99.1</v>
      </c>
      <c r="H152" s="440">
        <v>19.600000000000001</v>
      </c>
      <c r="I152" s="440">
        <v>79.5</v>
      </c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8">
        <f t="shared" si="32"/>
        <v>0</v>
      </c>
      <c r="U152" s="440">
        <f t="shared" si="42"/>
        <v>99.1</v>
      </c>
      <c r="V152" s="437">
        <f t="shared" si="40"/>
        <v>19.600000000000001</v>
      </c>
      <c r="W152" s="437">
        <f t="shared" si="41"/>
        <v>79.5</v>
      </c>
    </row>
    <row r="153" spans="1:23" s="151" customFormat="1" ht="16.5" customHeight="1" x14ac:dyDescent="0.3">
      <c r="A153" s="450" t="s">
        <v>773</v>
      </c>
      <c r="B153" s="432" t="s">
        <v>149</v>
      </c>
      <c r="C153" s="431" t="s">
        <v>213</v>
      </c>
      <c r="D153" s="440"/>
      <c r="E153" s="440"/>
      <c r="F153" s="440"/>
      <c r="G153" s="440">
        <f t="shared" si="44"/>
        <v>80.2</v>
      </c>
      <c r="H153" s="440">
        <v>16</v>
      </c>
      <c r="I153" s="440">
        <v>64.2</v>
      </c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8">
        <f t="shared" si="32"/>
        <v>0</v>
      </c>
      <c r="U153" s="440">
        <f t="shared" si="42"/>
        <v>80.2</v>
      </c>
      <c r="V153" s="437">
        <f t="shared" si="40"/>
        <v>16</v>
      </c>
      <c r="W153" s="437">
        <f t="shared" si="41"/>
        <v>64.2</v>
      </c>
    </row>
    <row r="154" spans="1:23" s="430" customFormat="1" ht="17.25" customHeight="1" x14ac:dyDescent="0.3">
      <c r="A154" s="453" t="s">
        <v>214</v>
      </c>
      <c r="B154" s="429" t="s">
        <v>151</v>
      </c>
      <c r="C154" s="429" t="s">
        <v>143</v>
      </c>
      <c r="D154" s="436">
        <f t="shared" si="39"/>
        <v>171168.7</v>
      </c>
      <c r="E154" s="437">
        <f>SUM(E155+E182+E194)</f>
        <v>149452</v>
      </c>
      <c r="F154" s="437">
        <f>SUM(F155+F182+F194)</f>
        <v>21716.7</v>
      </c>
      <c r="G154" s="436">
        <f t="shared" si="31"/>
        <v>315846.40000000002</v>
      </c>
      <c r="H154" s="437">
        <f t="shared" ref="H154:R154" si="45">SUM(H155+H182+H194)</f>
        <v>156446.5</v>
      </c>
      <c r="I154" s="437">
        <f t="shared" si="45"/>
        <v>159399.9</v>
      </c>
      <c r="J154" s="437">
        <f t="shared" si="45"/>
        <v>0</v>
      </c>
      <c r="K154" s="437">
        <f t="shared" si="45"/>
        <v>0</v>
      </c>
      <c r="L154" s="437"/>
      <c r="M154" s="437">
        <f t="shared" si="45"/>
        <v>0</v>
      </c>
      <c r="N154" s="437"/>
      <c r="O154" s="437">
        <f t="shared" si="45"/>
        <v>0</v>
      </c>
      <c r="P154" s="437">
        <f t="shared" si="45"/>
        <v>0</v>
      </c>
      <c r="Q154" s="437">
        <f t="shared" si="45"/>
        <v>0</v>
      </c>
      <c r="R154" s="437">
        <f t="shared" si="45"/>
        <v>0</v>
      </c>
      <c r="S154" s="437"/>
      <c r="T154" s="438">
        <f t="shared" si="32"/>
        <v>0</v>
      </c>
      <c r="U154" s="436">
        <f t="shared" si="42"/>
        <v>315846.40000000002</v>
      </c>
      <c r="V154" s="437">
        <f t="shared" si="40"/>
        <v>156446.5</v>
      </c>
      <c r="W154" s="437">
        <f t="shared" si="41"/>
        <v>159399.9</v>
      </c>
    </row>
    <row r="155" spans="1:23" s="147" customFormat="1" ht="23.25" customHeight="1" x14ac:dyDescent="0.3">
      <c r="A155" s="453" t="s">
        <v>215</v>
      </c>
      <c r="B155" s="429" t="s">
        <v>151</v>
      </c>
      <c r="C155" s="429" t="s">
        <v>142</v>
      </c>
      <c r="D155" s="436">
        <f t="shared" si="39"/>
        <v>7500</v>
      </c>
      <c r="E155" s="437">
        <f>SUM(E163+E164+E167+E168+E173+E174+E175)</f>
        <v>7500</v>
      </c>
      <c r="F155" s="437">
        <f>SUM(F163+F164+F167+F168+F173+F174+F175)</f>
        <v>0</v>
      </c>
      <c r="G155" s="436">
        <f>SUM(H155:I155)</f>
        <v>198712.5</v>
      </c>
      <c r="H155" s="437">
        <f>SUM(H156:H179)</f>
        <v>63503.5</v>
      </c>
      <c r="I155" s="437">
        <f>SUM(I156:I163)</f>
        <v>135209</v>
      </c>
      <c r="J155" s="437">
        <f>SUM(J163+J164+J167+J168+J173+J174+J175+J156+J179+J178)</f>
        <v>0</v>
      </c>
      <c r="K155" s="437">
        <f t="shared" ref="K155:R155" si="46">SUM(K156:K163)</f>
        <v>0</v>
      </c>
      <c r="L155" s="437"/>
      <c r="M155" s="437">
        <f t="shared" si="46"/>
        <v>0</v>
      </c>
      <c r="N155" s="437"/>
      <c r="O155" s="437">
        <f t="shared" si="46"/>
        <v>0</v>
      </c>
      <c r="P155" s="437">
        <f t="shared" si="46"/>
        <v>0</v>
      </c>
      <c r="Q155" s="437">
        <f t="shared" si="46"/>
        <v>0</v>
      </c>
      <c r="R155" s="437">
        <f t="shared" si="46"/>
        <v>0</v>
      </c>
      <c r="S155" s="437"/>
      <c r="T155" s="442">
        <f t="shared" si="32"/>
        <v>0</v>
      </c>
      <c r="U155" s="436">
        <f t="shared" si="42"/>
        <v>198712.5</v>
      </c>
      <c r="V155" s="437">
        <f t="shared" si="40"/>
        <v>63503.5</v>
      </c>
      <c r="W155" s="437">
        <f t="shared" si="41"/>
        <v>135209</v>
      </c>
    </row>
    <row r="156" spans="1:23" s="151" customFormat="1" ht="41.25" customHeight="1" x14ac:dyDescent="0.3">
      <c r="A156" s="450" t="s">
        <v>886</v>
      </c>
      <c r="B156" s="431" t="s">
        <v>151</v>
      </c>
      <c r="C156" s="431" t="s">
        <v>142</v>
      </c>
      <c r="D156" s="440"/>
      <c r="E156" s="437"/>
      <c r="F156" s="437"/>
      <c r="G156" s="440">
        <f>SUM(H156:I156)</f>
        <v>34355.199999999997</v>
      </c>
      <c r="H156" s="441">
        <v>34355.199999999997</v>
      </c>
      <c r="I156" s="437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8">
        <f t="shared" si="32"/>
        <v>0</v>
      </c>
      <c r="U156" s="440">
        <f t="shared" si="42"/>
        <v>34355.199999999997</v>
      </c>
      <c r="V156" s="437">
        <f t="shared" si="40"/>
        <v>34355.199999999997</v>
      </c>
      <c r="W156" s="437">
        <f t="shared" si="41"/>
        <v>0</v>
      </c>
    </row>
    <row r="157" spans="1:23" s="151" customFormat="1" ht="59.25" customHeight="1" x14ac:dyDescent="0.3">
      <c r="A157" s="450" t="s">
        <v>889</v>
      </c>
      <c r="B157" s="431" t="s">
        <v>151</v>
      </c>
      <c r="C157" s="431" t="s">
        <v>142</v>
      </c>
      <c r="D157" s="440"/>
      <c r="E157" s="437"/>
      <c r="F157" s="437"/>
      <c r="G157" s="440">
        <f>SUM(H157:I157)</f>
        <v>105555.6</v>
      </c>
      <c r="H157" s="441">
        <v>10555.6</v>
      </c>
      <c r="I157" s="441">
        <v>95000</v>
      </c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8">
        <f t="shared" si="32"/>
        <v>0</v>
      </c>
      <c r="U157" s="440">
        <f t="shared" si="42"/>
        <v>105555.6</v>
      </c>
      <c r="V157" s="437">
        <f t="shared" si="40"/>
        <v>10555.6</v>
      </c>
      <c r="W157" s="437">
        <f t="shared" si="41"/>
        <v>95000</v>
      </c>
    </row>
    <row r="158" spans="1:23" s="151" customFormat="1" ht="42" customHeight="1" x14ac:dyDescent="0.3">
      <c r="A158" s="450" t="s">
        <v>972</v>
      </c>
      <c r="B158" s="431" t="s">
        <v>151</v>
      </c>
      <c r="C158" s="431" t="s">
        <v>142</v>
      </c>
      <c r="D158" s="440"/>
      <c r="E158" s="437"/>
      <c r="F158" s="437"/>
      <c r="G158" s="440">
        <f>SUM(H158:I158)</f>
        <v>32293.899999999998</v>
      </c>
      <c r="H158" s="441">
        <v>523.29999999999995</v>
      </c>
      <c r="I158" s="441">
        <v>31770.6</v>
      </c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8">
        <f t="shared" si="32"/>
        <v>0</v>
      </c>
      <c r="U158" s="440">
        <f>SUM(V158:W158)</f>
        <v>32293.899999999998</v>
      </c>
      <c r="V158" s="437">
        <f t="shared" si="40"/>
        <v>523.29999999999995</v>
      </c>
      <c r="W158" s="437">
        <f t="shared" si="41"/>
        <v>31770.6</v>
      </c>
    </row>
    <row r="159" spans="1:23" s="151" customFormat="1" ht="42" customHeight="1" x14ac:dyDescent="0.3">
      <c r="A159" s="450" t="s">
        <v>968</v>
      </c>
      <c r="B159" s="431" t="s">
        <v>151</v>
      </c>
      <c r="C159" s="431" t="s">
        <v>142</v>
      </c>
      <c r="D159" s="440"/>
      <c r="E159" s="437"/>
      <c r="F159" s="437"/>
      <c r="G159" s="440">
        <f t="shared" si="31"/>
        <v>5037.8999999999996</v>
      </c>
      <c r="H159" s="441">
        <v>1409</v>
      </c>
      <c r="I159" s="441">
        <v>3628.9</v>
      </c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8">
        <f t="shared" si="32"/>
        <v>0</v>
      </c>
      <c r="U159" s="440">
        <f>SUM(V159:W159)</f>
        <v>5037.8999999999996</v>
      </c>
      <c r="V159" s="437">
        <f t="shared" si="40"/>
        <v>1409</v>
      </c>
      <c r="W159" s="437">
        <f t="shared" si="41"/>
        <v>3628.9</v>
      </c>
    </row>
    <row r="160" spans="1:23" s="151" customFormat="1" ht="24.75" customHeight="1" x14ac:dyDescent="0.3">
      <c r="A160" s="450" t="s">
        <v>1169</v>
      </c>
      <c r="B160" s="431" t="s">
        <v>151</v>
      </c>
      <c r="C160" s="431" t="s">
        <v>142</v>
      </c>
      <c r="D160" s="440"/>
      <c r="E160" s="437"/>
      <c r="F160" s="437"/>
      <c r="G160" s="440">
        <f t="shared" si="31"/>
        <v>5062.6000000000004</v>
      </c>
      <c r="H160" s="441">
        <v>253.1</v>
      </c>
      <c r="I160" s="441">
        <v>4809.5</v>
      </c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8">
        <f t="shared" si="32"/>
        <v>0</v>
      </c>
      <c r="U160" s="440">
        <f>SUM(V160:W160)</f>
        <v>5062.6000000000004</v>
      </c>
      <c r="V160" s="437">
        <f t="shared" ref="V160" si="47">H160+J160+K160+M160</f>
        <v>253.1</v>
      </c>
      <c r="W160" s="437">
        <f t="shared" ref="W160" si="48">I160+O160+P160+Q160+R160</f>
        <v>4809.5</v>
      </c>
    </row>
    <row r="161" spans="1:23" s="151" customFormat="1" ht="37.5" x14ac:dyDescent="0.3">
      <c r="A161" s="450" t="s">
        <v>965</v>
      </c>
      <c r="B161" s="432" t="s">
        <v>151</v>
      </c>
      <c r="C161" s="432" t="s">
        <v>142</v>
      </c>
      <c r="D161" s="440"/>
      <c r="E161" s="440"/>
      <c r="F161" s="440"/>
      <c r="G161" s="440">
        <f t="shared" si="31"/>
        <v>600</v>
      </c>
      <c r="H161" s="440">
        <v>600</v>
      </c>
      <c r="I161" s="440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8">
        <f t="shared" ref="T161" si="49">SUM(J161:R161)</f>
        <v>0</v>
      </c>
      <c r="U161" s="440">
        <f t="shared" ref="U161" si="50">SUM(V161:W161)</f>
        <v>600</v>
      </c>
      <c r="V161" s="437">
        <f t="shared" si="40"/>
        <v>600</v>
      </c>
      <c r="W161" s="437">
        <f t="shared" si="41"/>
        <v>0</v>
      </c>
    </row>
    <row r="162" spans="1:23" s="151" customFormat="1" ht="42" customHeight="1" x14ac:dyDescent="0.3">
      <c r="A162" s="450" t="s">
        <v>1168</v>
      </c>
      <c r="B162" s="431" t="s">
        <v>151</v>
      </c>
      <c r="C162" s="431" t="s">
        <v>142</v>
      </c>
      <c r="D162" s="440"/>
      <c r="E162" s="437"/>
      <c r="F162" s="437"/>
      <c r="G162" s="440">
        <f t="shared" si="31"/>
        <v>9877.1</v>
      </c>
      <c r="H162" s="441">
        <v>9877.1</v>
      </c>
      <c r="I162" s="441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8">
        <f t="shared" ref="T162" si="51">SUM(J162:R162)</f>
        <v>0</v>
      </c>
      <c r="U162" s="440">
        <f t="shared" ref="U162" si="52">SUM(V162:W162)</f>
        <v>9877.1</v>
      </c>
      <c r="V162" s="437">
        <f t="shared" si="40"/>
        <v>9877.1</v>
      </c>
      <c r="W162" s="437">
        <f t="shared" si="41"/>
        <v>0</v>
      </c>
    </row>
    <row r="163" spans="1:23" s="151" customFormat="1" ht="39.75" customHeight="1" x14ac:dyDescent="0.3">
      <c r="A163" s="450" t="s">
        <v>1014</v>
      </c>
      <c r="B163" s="432" t="s">
        <v>151</v>
      </c>
      <c r="C163" s="431" t="s">
        <v>142</v>
      </c>
      <c r="D163" s="440">
        <f t="shared" si="39"/>
        <v>7500</v>
      </c>
      <c r="E163" s="440">
        <v>7500</v>
      </c>
      <c r="F163" s="440"/>
      <c r="G163" s="440">
        <f t="shared" si="31"/>
        <v>5017.6000000000004</v>
      </c>
      <c r="H163" s="440">
        <v>5017.6000000000004</v>
      </c>
      <c r="I163" s="440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8">
        <f t="shared" si="32"/>
        <v>0</v>
      </c>
      <c r="U163" s="440">
        <f t="shared" si="42"/>
        <v>5017.6000000000004</v>
      </c>
      <c r="V163" s="437">
        <f t="shared" si="40"/>
        <v>5017.6000000000004</v>
      </c>
      <c r="W163" s="437">
        <f t="shared" si="41"/>
        <v>0</v>
      </c>
    </row>
    <row r="164" spans="1:23" s="151" customFormat="1" ht="14.25" hidden="1" customHeight="1" x14ac:dyDescent="0.3">
      <c r="A164" s="450" t="s">
        <v>216</v>
      </c>
      <c r="B164" s="432" t="s">
        <v>151</v>
      </c>
      <c r="C164" s="431" t="s">
        <v>142</v>
      </c>
      <c r="D164" s="440">
        <f t="shared" si="39"/>
        <v>0</v>
      </c>
      <c r="E164" s="441">
        <f>SUM(E165+E166)</f>
        <v>0</v>
      </c>
      <c r="F164" s="441">
        <f>SUM(F165+F166)</f>
        <v>0</v>
      </c>
      <c r="G164" s="440">
        <f t="shared" si="31"/>
        <v>0</v>
      </c>
      <c r="H164" s="441">
        <f>SUM(H165+H166)</f>
        <v>0</v>
      </c>
      <c r="I164" s="441">
        <f>SUM(I165+I166)</f>
        <v>0</v>
      </c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8">
        <f t="shared" si="32"/>
        <v>0</v>
      </c>
      <c r="U164" s="440">
        <f t="shared" si="42"/>
        <v>0</v>
      </c>
      <c r="V164" s="437">
        <f t="shared" si="40"/>
        <v>0</v>
      </c>
      <c r="W164" s="437">
        <f t="shared" si="41"/>
        <v>0</v>
      </c>
    </row>
    <row r="165" spans="1:23" s="151" customFormat="1" ht="18" hidden="1" customHeight="1" x14ac:dyDescent="0.3">
      <c r="A165" s="450" t="s">
        <v>209</v>
      </c>
      <c r="B165" s="432" t="s">
        <v>151</v>
      </c>
      <c r="C165" s="431" t="s">
        <v>142</v>
      </c>
      <c r="D165" s="440">
        <f t="shared" si="39"/>
        <v>0</v>
      </c>
      <c r="E165" s="440"/>
      <c r="F165" s="440"/>
      <c r="G165" s="440">
        <f t="shared" si="31"/>
        <v>0</v>
      </c>
      <c r="H165" s="440"/>
      <c r="I165" s="440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8">
        <f t="shared" si="32"/>
        <v>0</v>
      </c>
      <c r="U165" s="440">
        <f t="shared" si="42"/>
        <v>0</v>
      </c>
      <c r="V165" s="437">
        <f t="shared" si="40"/>
        <v>0</v>
      </c>
      <c r="W165" s="437">
        <f t="shared" si="41"/>
        <v>0</v>
      </c>
    </row>
    <row r="166" spans="1:23" s="151" customFormat="1" ht="0.75" hidden="1" customHeight="1" x14ac:dyDescent="0.3">
      <c r="A166" s="450" t="s">
        <v>396</v>
      </c>
      <c r="B166" s="432" t="s">
        <v>151</v>
      </c>
      <c r="C166" s="431" t="s">
        <v>142</v>
      </c>
      <c r="D166" s="440">
        <f t="shared" si="39"/>
        <v>0</v>
      </c>
      <c r="E166" s="440"/>
      <c r="F166" s="440"/>
      <c r="G166" s="440">
        <f t="shared" si="31"/>
        <v>0</v>
      </c>
      <c r="H166" s="440"/>
      <c r="I166" s="440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8">
        <f t="shared" si="32"/>
        <v>0</v>
      </c>
      <c r="U166" s="440">
        <f t="shared" si="42"/>
        <v>0</v>
      </c>
      <c r="V166" s="437">
        <f t="shared" si="40"/>
        <v>0</v>
      </c>
      <c r="W166" s="437">
        <f t="shared" si="41"/>
        <v>0</v>
      </c>
    </row>
    <row r="167" spans="1:23" s="151" customFormat="1" ht="28.5" hidden="1" customHeight="1" x14ac:dyDescent="0.3">
      <c r="A167" s="454" t="s">
        <v>397</v>
      </c>
      <c r="B167" s="432" t="s">
        <v>151</v>
      </c>
      <c r="C167" s="431" t="s">
        <v>142</v>
      </c>
      <c r="D167" s="440">
        <f t="shared" si="39"/>
        <v>0</v>
      </c>
      <c r="E167" s="440"/>
      <c r="F167" s="440"/>
      <c r="G167" s="440">
        <f t="shared" si="31"/>
        <v>0</v>
      </c>
      <c r="H167" s="440"/>
      <c r="I167" s="440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8">
        <f t="shared" si="32"/>
        <v>0</v>
      </c>
      <c r="U167" s="440">
        <f t="shared" si="42"/>
        <v>0</v>
      </c>
      <c r="V167" s="437">
        <f t="shared" si="40"/>
        <v>0</v>
      </c>
      <c r="W167" s="437">
        <f t="shared" si="41"/>
        <v>0</v>
      </c>
    </row>
    <row r="168" spans="1:23" s="151" customFormat="1" ht="26.25" hidden="1" customHeight="1" x14ac:dyDescent="0.3">
      <c r="A168" s="454" t="s">
        <v>217</v>
      </c>
      <c r="B168" s="432" t="s">
        <v>151</v>
      </c>
      <c r="C168" s="431" t="s">
        <v>142</v>
      </c>
      <c r="D168" s="440">
        <f t="shared" si="39"/>
        <v>0</v>
      </c>
      <c r="E168" s="440"/>
      <c r="F168" s="440"/>
      <c r="G168" s="440">
        <f t="shared" si="31"/>
        <v>0</v>
      </c>
      <c r="H168" s="440"/>
      <c r="I168" s="440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8">
        <f t="shared" si="32"/>
        <v>0</v>
      </c>
      <c r="U168" s="440">
        <f t="shared" si="42"/>
        <v>0</v>
      </c>
      <c r="V168" s="437">
        <f t="shared" si="40"/>
        <v>0</v>
      </c>
      <c r="W168" s="437">
        <f t="shared" si="41"/>
        <v>0</v>
      </c>
    </row>
    <row r="169" spans="1:23" s="151" customFormat="1" ht="1.5" hidden="1" customHeight="1" x14ac:dyDescent="0.3">
      <c r="A169" s="454" t="s">
        <v>285</v>
      </c>
      <c r="B169" s="432" t="s">
        <v>151</v>
      </c>
      <c r="C169" s="431" t="s">
        <v>142</v>
      </c>
      <c r="D169" s="440">
        <f t="shared" si="39"/>
        <v>0</v>
      </c>
      <c r="E169" s="440"/>
      <c r="F169" s="440"/>
      <c r="G169" s="440">
        <f t="shared" si="31"/>
        <v>0</v>
      </c>
      <c r="H169" s="440"/>
      <c r="I169" s="440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8">
        <f t="shared" si="32"/>
        <v>0</v>
      </c>
      <c r="U169" s="440">
        <f t="shared" si="42"/>
        <v>0</v>
      </c>
      <c r="V169" s="437">
        <f t="shared" si="40"/>
        <v>0</v>
      </c>
      <c r="W169" s="437">
        <f t="shared" si="41"/>
        <v>0</v>
      </c>
    </row>
    <row r="170" spans="1:23" s="151" customFormat="1" ht="27" hidden="1" customHeight="1" x14ac:dyDescent="0.3">
      <c r="A170" s="454" t="s">
        <v>284</v>
      </c>
      <c r="B170" s="432" t="s">
        <v>151</v>
      </c>
      <c r="C170" s="431" t="s">
        <v>142</v>
      </c>
      <c r="D170" s="440">
        <f t="shared" si="39"/>
        <v>0</v>
      </c>
      <c r="E170" s="440"/>
      <c r="F170" s="440"/>
      <c r="G170" s="440">
        <f t="shared" si="31"/>
        <v>0</v>
      </c>
      <c r="H170" s="440"/>
      <c r="I170" s="440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8">
        <f t="shared" ref="T170:T233" si="53">SUM(J170:R170)</f>
        <v>0</v>
      </c>
      <c r="U170" s="440">
        <f t="shared" si="42"/>
        <v>0</v>
      </c>
      <c r="V170" s="437">
        <f t="shared" si="40"/>
        <v>0</v>
      </c>
      <c r="W170" s="437">
        <f t="shared" si="41"/>
        <v>0</v>
      </c>
    </row>
    <row r="171" spans="1:23" s="151" customFormat="1" ht="27" hidden="1" customHeight="1" x14ac:dyDescent="0.3">
      <c r="A171" s="454" t="s">
        <v>120</v>
      </c>
      <c r="B171" s="432" t="s">
        <v>151</v>
      </c>
      <c r="C171" s="431" t="s">
        <v>142</v>
      </c>
      <c r="D171" s="440">
        <f t="shared" si="39"/>
        <v>0</v>
      </c>
      <c r="E171" s="440"/>
      <c r="F171" s="440"/>
      <c r="G171" s="440">
        <f t="shared" ref="G171:G235" si="54">SUM(H171:I171)</f>
        <v>0</v>
      </c>
      <c r="H171" s="440"/>
      <c r="I171" s="440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8">
        <f t="shared" si="53"/>
        <v>0</v>
      </c>
      <c r="U171" s="440">
        <f t="shared" si="42"/>
        <v>0</v>
      </c>
      <c r="V171" s="437">
        <f t="shared" si="40"/>
        <v>0</v>
      </c>
      <c r="W171" s="437">
        <f t="shared" si="41"/>
        <v>0</v>
      </c>
    </row>
    <row r="172" spans="1:23" s="151" customFormat="1" ht="27" hidden="1" customHeight="1" x14ac:dyDescent="0.3">
      <c r="A172" s="454" t="s">
        <v>121</v>
      </c>
      <c r="B172" s="432" t="s">
        <v>151</v>
      </c>
      <c r="C172" s="431" t="s">
        <v>142</v>
      </c>
      <c r="D172" s="440">
        <f t="shared" si="39"/>
        <v>0</v>
      </c>
      <c r="E172" s="440"/>
      <c r="F172" s="440"/>
      <c r="G172" s="440">
        <f t="shared" si="54"/>
        <v>0</v>
      </c>
      <c r="H172" s="440"/>
      <c r="I172" s="440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8">
        <f t="shared" si="53"/>
        <v>0</v>
      </c>
      <c r="U172" s="440">
        <f t="shared" si="42"/>
        <v>0</v>
      </c>
      <c r="V172" s="437">
        <f t="shared" si="40"/>
        <v>0</v>
      </c>
      <c r="W172" s="437">
        <f t="shared" si="41"/>
        <v>0</v>
      </c>
    </row>
    <row r="173" spans="1:23" s="151" customFormat="1" ht="42" hidden="1" customHeight="1" x14ac:dyDescent="0.3">
      <c r="A173" s="450" t="s">
        <v>17</v>
      </c>
      <c r="B173" s="432" t="s">
        <v>151</v>
      </c>
      <c r="C173" s="431" t="s">
        <v>142</v>
      </c>
      <c r="D173" s="440">
        <f t="shared" si="39"/>
        <v>0</v>
      </c>
      <c r="E173" s="440"/>
      <c r="F173" s="440"/>
      <c r="G173" s="440">
        <f t="shared" si="54"/>
        <v>0</v>
      </c>
      <c r="H173" s="440"/>
      <c r="I173" s="440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8">
        <f t="shared" si="53"/>
        <v>0</v>
      </c>
      <c r="U173" s="440">
        <f t="shared" si="42"/>
        <v>0</v>
      </c>
      <c r="V173" s="437">
        <f t="shared" si="40"/>
        <v>0</v>
      </c>
      <c r="W173" s="437">
        <f t="shared" si="41"/>
        <v>0</v>
      </c>
    </row>
    <row r="174" spans="1:23" s="151" customFormat="1" ht="37.5" hidden="1" x14ac:dyDescent="0.3">
      <c r="A174" s="450" t="s">
        <v>218</v>
      </c>
      <c r="B174" s="432" t="s">
        <v>151</v>
      </c>
      <c r="C174" s="431" t="s">
        <v>142</v>
      </c>
      <c r="D174" s="440">
        <f t="shared" si="39"/>
        <v>0</v>
      </c>
      <c r="E174" s="440"/>
      <c r="F174" s="440"/>
      <c r="G174" s="440">
        <f t="shared" si="54"/>
        <v>0</v>
      </c>
      <c r="H174" s="440"/>
      <c r="I174" s="440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8">
        <f t="shared" si="53"/>
        <v>0</v>
      </c>
      <c r="U174" s="440">
        <f t="shared" si="42"/>
        <v>0</v>
      </c>
      <c r="V174" s="437">
        <f t="shared" si="40"/>
        <v>0</v>
      </c>
      <c r="W174" s="437">
        <f t="shared" si="41"/>
        <v>0</v>
      </c>
    </row>
    <row r="175" spans="1:23" s="151" customFormat="1" ht="37.5" hidden="1" x14ac:dyDescent="0.3">
      <c r="A175" s="450" t="s">
        <v>219</v>
      </c>
      <c r="B175" s="432" t="s">
        <v>151</v>
      </c>
      <c r="C175" s="431" t="s">
        <v>142</v>
      </c>
      <c r="D175" s="440">
        <f t="shared" si="39"/>
        <v>0</v>
      </c>
      <c r="E175" s="440"/>
      <c r="F175" s="440"/>
      <c r="G175" s="440">
        <f t="shared" si="54"/>
        <v>0</v>
      </c>
      <c r="H175" s="440"/>
      <c r="I175" s="440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8">
        <f t="shared" si="53"/>
        <v>0</v>
      </c>
      <c r="U175" s="440">
        <f t="shared" si="42"/>
        <v>0</v>
      </c>
      <c r="V175" s="437">
        <f t="shared" si="40"/>
        <v>0</v>
      </c>
      <c r="W175" s="437">
        <f t="shared" si="41"/>
        <v>0</v>
      </c>
    </row>
    <row r="176" spans="1:23" s="151" customFormat="1" ht="37.5" hidden="1" x14ac:dyDescent="0.3">
      <c r="A176" s="450" t="s">
        <v>220</v>
      </c>
      <c r="B176" s="432" t="s">
        <v>151</v>
      </c>
      <c r="C176" s="431" t="s">
        <v>142</v>
      </c>
      <c r="D176" s="440">
        <f t="shared" si="39"/>
        <v>0</v>
      </c>
      <c r="E176" s="440"/>
      <c r="F176" s="440"/>
      <c r="G176" s="440">
        <f t="shared" si="54"/>
        <v>0</v>
      </c>
      <c r="H176" s="440"/>
      <c r="I176" s="440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8">
        <f t="shared" si="53"/>
        <v>0</v>
      </c>
      <c r="U176" s="440">
        <f t="shared" si="42"/>
        <v>0</v>
      </c>
      <c r="V176" s="437">
        <f t="shared" si="40"/>
        <v>0</v>
      </c>
      <c r="W176" s="437">
        <f t="shared" si="41"/>
        <v>0</v>
      </c>
    </row>
    <row r="177" spans="1:23" s="151" customFormat="1" ht="29.25" hidden="1" customHeight="1" x14ac:dyDescent="0.3">
      <c r="A177" s="450" t="s">
        <v>56</v>
      </c>
      <c r="B177" s="432" t="s">
        <v>151</v>
      </c>
      <c r="C177" s="431" t="s">
        <v>142</v>
      </c>
      <c r="D177" s="440">
        <f t="shared" si="39"/>
        <v>0</v>
      </c>
      <c r="E177" s="440"/>
      <c r="F177" s="440"/>
      <c r="G177" s="440">
        <f t="shared" si="54"/>
        <v>0</v>
      </c>
      <c r="H177" s="440"/>
      <c r="I177" s="440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8">
        <f t="shared" si="53"/>
        <v>0</v>
      </c>
      <c r="U177" s="440">
        <f t="shared" si="42"/>
        <v>0</v>
      </c>
      <c r="V177" s="437">
        <f t="shared" si="40"/>
        <v>0</v>
      </c>
      <c r="W177" s="437">
        <f t="shared" si="41"/>
        <v>0</v>
      </c>
    </row>
    <row r="178" spans="1:23" s="151" customFormat="1" ht="40.5" customHeight="1" x14ac:dyDescent="0.3">
      <c r="A178" s="450" t="s">
        <v>1116</v>
      </c>
      <c r="B178" s="432" t="s">
        <v>151</v>
      </c>
      <c r="C178" s="431" t="s">
        <v>142</v>
      </c>
      <c r="D178" s="440">
        <f t="shared" si="39"/>
        <v>0</v>
      </c>
      <c r="E178" s="440"/>
      <c r="F178" s="440"/>
      <c r="G178" s="440">
        <f t="shared" si="54"/>
        <v>205.3</v>
      </c>
      <c r="H178" s="440">
        <v>205.3</v>
      </c>
      <c r="I178" s="440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8">
        <f t="shared" si="53"/>
        <v>0</v>
      </c>
      <c r="U178" s="440">
        <f t="shared" si="42"/>
        <v>205.3</v>
      </c>
      <c r="V178" s="437">
        <f t="shared" si="40"/>
        <v>205.3</v>
      </c>
      <c r="W178" s="437">
        <f t="shared" si="41"/>
        <v>0</v>
      </c>
    </row>
    <row r="179" spans="1:23" s="151" customFormat="1" ht="32.25" customHeight="1" x14ac:dyDescent="0.3">
      <c r="A179" s="450" t="s">
        <v>1113</v>
      </c>
      <c r="B179" s="432" t="s">
        <v>151</v>
      </c>
      <c r="C179" s="431" t="s">
        <v>142</v>
      </c>
      <c r="D179" s="440">
        <f t="shared" si="39"/>
        <v>0</v>
      </c>
      <c r="E179" s="441">
        <f>E180+E181</f>
        <v>0</v>
      </c>
      <c r="F179" s="441">
        <f>F180+F181</f>
        <v>0</v>
      </c>
      <c r="G179" s="440">
        <f t="shared" si="54"/>
        <v>707.3</v>
      </c>
      <c r="H179" s="441">
        <v>707.3</v>
      </c>
      <c r="I179" s="441">
        <f>I180+I181</f>
        <v>0</v>
      </c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8">
        <f t="shared" si="53"/>
        <v>0</v>
      </c>
      <c r="U179" s="440">
        <f t="shared" si="42"/>
        <v>707.3</v>
      </c>
      <c r="V179" s="437">
        <f t="shared" si="40"/>
        <v>707.3</v>
      </c>
      <c r="W179" s="437">
        <f t="shared" si="41"/>
        <v>0</v>
      </c>
    </row>
    <row r="180" spans="1:23" s="151" customFormat="1" ht="23.25" hidden="1" customHeight="1" x14ac:dyDescent="0.3">
      <c r="A180" s="450" t="s">
        <v>220</v>
      </c>
      <c r="B180" s="432" t="s">
        <v>151</v>
      </c>
      <c r="C180" s="431" t="s">
        <v>142</v>
      </c>
      <c r="D180" s="440">
        <f t="shared" si="39"/>
        <v>0</v>
      </c>
      <c r="E180" s="440"/>
      <c r="F180" s="440"/>
      <c r="G180" s="440">
        <f t="shared" si="54"/>
        <v>0</v>
      </c>
      <c r="H180" s="440"/>
      <c r="I180" s="440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8">
        <f t="shared" si="53"/>
        <v>0</v>
      </c>
      <c r="U180" s="440">
        <f t="shared" si="42"/>
        <v>0</v>
      </c>
      <c r="V180" s="437">
        <f t="shared" si="40"/>
        <v>0</v>
      </c>
      <c r="W180" s="437">
        <f t="shared" si="41"/>
        <v>0</v>
      </c>
    </row>
    <row r="181" spans="1:23" s="151" customFormat="1" ht="19.5" hidden="1" customHeight="1" x14ac:dyDescent="0.3">
      <c r="A181" s="450" t="s">
        <v>221</v>
      </c>
      <c r="B181" s="432" t="s">
        <v>151</v>
      </c>
      <c r="C181" s="431" t="s">
        <v>142</v>
      </c>
      <c r="D181" s="440">
        <f t="shared" si="39"/>
        <v>0</v>
      </c>
      <c r="E181" s="440"/>
      <c r="F181" s="440"/>
      <c r="G181" s="440">
        <f t="shared" si="54"/>
        <v>0</v>
      </c>
      <c r="H181" s="440"/>
      <c r="I181" s="440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8">
        <f t="shared" si="53"/>
        <v>0</v>
      </c>
      <c r="U181" s="440">
        <f t="shared" si="42"/>
        <v>0</v>
      </c>
      <c r="V181" s="437">
        <f t="shared" si="40"/>
        <v>0</v>
      </c>
      <c r="W181" s="437">
        <f t="shared" si="41"/>
        <v>0</v>
      </c>
    </row>
    <row r="182" spans="1:23" s="151" customFormat="1" ht="18" customHeight="1" x14ac:dyDescent="0.3">
      <c r="A182" s="449" t="s">
        <v>222</v>
      </c>
      <c r="B182" s="433" t="s">
        <v>151</v>
      </c>
      <c r="C182" s="433" t="s">
        <v>144</v>
      </c>
      <c r="D182" s="436">
        <f t="shared" si="39"/>
        <v>62170.7</v>
      </c>
      <c r="E182" s="436">
        <f>SUM(E183+E184+E185+E187+E188+E189+E190+E191+E192+E193)</f>
        <v>40454</v>
      </c>
      <c r="F182" s="436">
        <f>SUM(F183+F184+F185+F187+F188+F189+F190+F191+F192+F193)</f>
        <v>21716.7</v>
      </c>
      <c r="G182" s="436">
        <f t="shared" si="54"/>
        <v>74502.899999999994</v>
      </c>
      <c r="H182" s="436">
        <f t="shared" ref="H182:R182" si="55">SUM(H183+H184+H185+H187+H188+H189+H190+H191+H192+H193)</f>
        <v>50312</v>
      </c>
      <c r="I182" s="436">
        <f t="shared" si="55"/>
        <v>24190.9</v>
      </c>
      <c r="J182" s="436">
        <f t="shared" si="55"/>
        <v>0</v>
      </c>
      <c r="K182" s="436">
        <f t="shared" si="55"/>
        <v>0</v>
      </c>
      <c r="L182" s="436"/>
      <c r="M182" s="436">
        <f t="shared" si="55"/>
        <v>0</v>
      </c>
      <c r="N182" s="436"/>
      <c r="O182" s="436">
        <f t="shared" si="55"/>
        <v>0</v>
      </c>
      <c r="P182" s="436">
        <f t="shared" si="55"/>
        <v>0</v>
      </c>
      <c r="Q182" s="436">
        <f t="shared" si="55"/>
        <v>0</v>
      </c>
      <c r="R182" s="436">
        <f t="shared" si="55"/>
        <v>0</v>
      </c>
      <c r="S182" s="436"/>
      <c r="T182" s="438">
        <f t="shared" si="53"/>
        <v>0</v>
      </c>
      <c r="U182" s="436">
        <f t="shared" si="42"/>
        <v>74502.899999999994</v>
      </c>
      <c r="V182" s="437">
        <f t="shared" si="40"/>
        <v>50312</v>
      </c>
      <c r="W182" s="437">
        <f t="shared" si="41"/>
        <v>24190.9</v>
      </c>
    </row>
    <row r="183" spans="1:23" s="151" customFormat="1" ht="0.75" hidden="1" customHeight="1" x14ac:dyDescent="0.3">
      <c r="A183" s="450" t="s">
        <v>348</v>
      </c>
      <c r="B183" s="432" t="s">
        <v>151</v>
      </c>
      <c r="C183" s="432" t="s">
        <v>144</v>
      </c>
      <c r="D183" s="440">
        <f t="shared" si="39"/>
        <v>0</v>
      </c>
      <c r="E183" s="440"/>
      <c r="F183" s="436"/>
      <c r="G183" s="440">
        <f t="shared" si="54"/>
        <v>0</v>
      </c>
      <c r="H183" s="440"/>
      <c r="I183" s="436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8">
        <f t="shared" si="53"/>
        <v>0</v>
      </c>
      <c r="U183" s="440">
        <f t="shared" si="42"/>
        <v>0</v>
      </c>
      <c r="V183" s="437">
        <f t="shared" si="40"/>
        <v>0</v>
      </c>
      <c r="W183" s="437">
        <f t="shared" si="41"/>
        <v>0</v>
      </c>
    </row>
    <row r="184" spans="1:23" s="151" customFormat="1" ht="39" customHeight="1" x14ac:dyDescent="0.3">
      <c r="A184" s="450" t="s">
        <v>1001</v>
      </c>
      <c r="B184" s="432" t="s">
        <v>151</v>
      </c>
      <c r="C184" s="432" t="s">
        <v>144</v>
      </c>
      <c r="D184" s="440">
        <f t="shared" si="39"/>
        <v>31773</v>
      </c>
      <c r="E184" s="440">
        <v>31773</v>
      </c>
      <c r="F184" s="440"/>
      <c r="G184" s="440">
        <f t="shared" si="54"/>
        <v>31773</v>
      </c>
      <c r="H184" s="440">
        <v>31773</v>
      </c>
      <c r="I184" s="440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8">
        <f t="shared" si="53"/>
        <v>0</v>
      </c>
      <c r="U184" s="440">
        <f t="shared" si="42"/>
        <v>31773</v>
      </c>
      <c r="V184" s="437">
        <f t="shared" si="40"/>
        <v>31773</v>
      </c>
      <c r="W184" s="437">
        <f t="shared" si="41"/>
        <v>0</v>
      </c>
    </row>
    <row r="185" spans="1:23" s="151" customFormat="1" ht="0.75" hidden="1" customHeight="1" x14ac:dyDescent="0.3">
      <c r="A185" s="450" t="s">
        <v>223</v>
      </c>
      <c r="B185" s="432" t="s">
        <v>151</v>
      </c>
      <c r="C185" s="432" t="s">
        <v>144</v>
      </c>
      <c r="D185" s="440">
        <f t="shared" si="39"/>
        <v>0</v>
      </c>
      <c r="E185" s="440"/>
      <c r="F185" s="440"/>
      <c r="G185" s="440">
        <f t="shared" si="54"/>
        <v>0</v>
      </c>
      <c r="H185" s="440"/>
      <c r="I185" s="440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8">
        <f t="shared" si="53"/>
        <v>0</v>
      </c>
      <c r="U185" s="440">
        <f t="shared" si="42"/>
        <v>0</v>
      </c>
      <c r="V185" s="437">
        <f t="shared" si="40"/>
        <v>0</v>
      </c>
      <c r="W185" s="437">
        <f t="shared" si="41"/>
        <v>0</v>
      </c>
    </row>
    <row r="186" spans="1:23" s="151" customFormat="1" ht="33" hidden="1" customHeight="1" x14ac:dyDescent="0.3">
      <c r="A186" s="450" t="s">
        <v>129</v>
      </c>
      <c r="B186" s="432"/>
      <c r="C186" s="432"/>
      <c r="D186" s="440">
        <f t="shared" si="39"/>
        <v>0</v>
      </c>
      <c r="E186" s="440"/>
      <c r="F186" s="440"/>
      <c r="G186" s="440">
        <f t="shared" si="54"/>
        <v>0</v>
      </c>
      <c r="H186" s="440"/>
      <c r="I186" s="440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8">
        <f t="shared" si="53"/>
        <v>0</v>
      </c>
      <c r="U186" s="440">
        <f t="shared" si="42"/>
        <v>0</v>
      </c>
      <c r="V186" s="437">
        <f t="shared" si="40"/>
        <v>0</v>
      </c>
      <c r="W186" s="437">
        <f t="shared" si="41"/>
        <v>0</v>
      </c>
    </row>
    <row r="187" spans="1:23" s="151" customFormat="1" ht="27" customHeight="1" x14ac:dyDescent="0.3">
      <c r="A187" s="450" t="s">
        <v>224</v>
      </c>
      <c r="B187" s="432" t="s">
        <v>151</v>
      </c>
      <c r="C187" s="432" t="s">
        <v>144</v>
      </c>
      <c r="D187" s="440">
        <f t="shared" si="39"/>
        <v>6845</v>
      </c>
      <c r="E187" s="440">
        <v>6845</v>
      </c>
      <c r="F187" s="440"/>
      <c r="G187" s="440">
        <f t="shared" si="54"/>
        <v>6845</v>
      </c>
      <c r="H187" s="440">
        <v>6845</v>
      </c>
      <c r="I187" s="440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8">
        <f t="shared" si="53"/>
        <v>0</v>
      </c>
      <c r="U187" s="440">
        <f t="shared" si="42"/>
        <v>6845</v>
      </c>
      <c r="V187" s="437">
        <f t="shared" si="40"/>
        <v>6845</v>
      </c>
      <c r="W187" s="437">
        <f t="shared" si="41"/>
        <v>0</v>
      </c>
    </row>
    <row r="188" spans="1:23" s="151" customFormat="1" ht="23.25" customHeight="1" x14ac:dyDescent="0.3">
      <c r="A188" s="450" t="s">
        <v>72</v>
      </c>
      <c r="B188" s="432" t="s">
        <v>151</v>
      </c>
      <c r="C188" s="432" t="s">
        <v>144</v>
      </c>
      <c r="D188" s="440">
        <f t="shared" si="39"/>
        <v>0</v>
      </c>
      <c r="E188" s="440"/>
      <c r="F188" s="440"/>
      <c r="G188" s="440">
        <f t="shared" si="54"/>
        <v>1045.5999999999999</v>
      </c>
      <c r="H188" s="440">
        <v>1045.5999999999999</v>
      </c>
      <c r="I188" s="440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8">
        <f t="shared" si="53"/>
        <v>0</v>
      </c>
      <c r="U188" s="440">
        <f t="shared" si="42"/>
        <v>1045.5999999999999</v>
      </c>
      <c r="V188" s="437">
        <f t="shared" si="40"/>
        <v>1045.5999999999999</v>
      </c>
      <c r="W188" s="437">
        <f t="shared" si="41"/>
        <v>0</v>
      </c>
    </row>
    <row r="189" spans="1:23" s="151" customFormat="1" ht="56.25" x14ac:dyDescent="0.3">
      <c r="A189" s="450" t="s">
        <v>230</v>
      </c>
      <c r="B189" s="432" t="s">
        <v>151</v>
      </c>
      <c r="C189" s="432" t="s">
        <v>144</v>
      </c>
      <c r="D189" s="440">
        <f t="shared" si="39"/>
        <v>5186.7</v>
      </c>
      <c r="E189" s="440"/>
      <c r="F189" s="440">
        <v>5186.7</v>
      </c>
      <c r="G189" s="440">
        <f t="shared" si="54"/>
        <v>5930.2</v>
      </c>
      <c r="H189" s="440"/>
      <c r="I189" s="440">
        <v>5930.2</v>
      </c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8">
        <f t="shared" si="53"/>
        <v>0</v>
      </c>
      <c r="U189" s="440">
        <f t="shared" si="42"/>
        <v>5930.2</v>
      </c>
      <c r="V189" s="437">
        <f t="shared" si="40"/>
        <v>0</v>
      </c>
      <c r="W189" s="437">
        <f t="shared" si="41"/>
        <v>5930.2</v>
      </c>
    </row>
    <row r="190" spans="1:23" s="151" customFormat="1" ht="37.5" x14ac:dyDescent="0.3">
      <c r="A190" s="450" t="s">
        <v>399</v>
      </c>
      <c r="B190" s="432" t="s">
        <v>151</v>
      </c>
      <c r="C190" s="432" t="s">
        <v>144</v>
      </c>
      <c r="D190" s="440">
        <f t="shared" si="39"/>
        <v>18366</v>
      </c>
      <c r="E190" s="440">
        <v>1836</v>
      </c>
      <c r="F190" s="440">
        <v>16530</v>
      </c>
      <c r="G190" s="440">
        <f t="shared" si="54"/>
        <v>22998.800000000003</v>
      </c>
      <c r="H190" s="440">
        <v>4738.1000000000004</v>
      </c>
      <c r="I190" s="440">
        <v>18260.7</v>
      </c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8">
        <f t="shared" si="53"/>
        <v>0</v>
      </c>
      <c r="U190" s="440">
        <f t="shared" si="42"/>
        <v>22998.800000000003</v>
      </c>
      <c r="V190" s="437">
        <f t="shared" si="40"/>
        <v>4738.1000000000004</v>
      </c>
      <c r="W190" s="437">
        <f t="shared" si="41"/>
        <v>18260.7</v>
      </c>
    </row>
    <row r="191" spans="1:23" s="151" customFormat="1" ht="37.5" hidden="1" x14ac:dyDescent="0.3">
      <c r="A191" s="451" t="s">
        <v>400</v>
      </c>
      <c r="B191" s="432" t="s">
        <v>151</v>
      </c>
      <c r="C191" s="432" t="s">
        <v>144</v>
      </c>
      <c r="D191" s="440">
        <f t="shared" si="39"/>
        <v>0</v>
      </c>
      <c r="E191" s="440"/>
      <c r="F191" s="440"/>
      <c r="G191" s="440">
        <f t="shared" si="54"/>
        <v>0</v>
      </c>
      <c r="H191" s="440"/>
      <c r="I191" s="440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8">
        <f t="shared" si="53"/>
        <v>0</v>
      </c>
      <c r="U191" s="440">
        <f t="shared" si="42"/>
        <v>0</v>
      </c>
      <c r="V191" s="437">
        <f t="shared" si="40"/>
        <v>0</v>
      </c>
      <c r="W191" s="437">
        <f t="shared" si="41"/>
        <v>0</v>
      </c>
    </row>
    <row r="192" spans="1:23" s="151" customFormat="1" ht="18.75" hidden="1" x14ac:dyDescent="0.3">
      <c r="A192" s="450" t="s">
        <v>401</v>
      </c>
      <c r="B192" s="432" t="s">
        <v>151</v>
      </c>
      <c r="C192" s="432" t="s">
        <v>144</v>
      </c>
      <c r="D192" s="440">
        <f t="shared" si="39"/>
        <v>0</v>
      </c>
      <c r="E192" s="440"/>
      <c r="F192" s="440"/>
      <c r="G192" s="440">
        <f t="shared" si="54"/>
        <v>0</v>
      </c>
      <c r="H192" s="440"/>
      <c r="I192" s="440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8">
        <f t="shared" si="53"/>
        <v>0</v>
      </c>
      <c r="U192" s="440">
        <f t="shared" si="42"/>
        <v>0</v>
      </c>
      <c r="V192" s="437">
        <f t="shared" si="40"/>
        <v>0</v>
      </c>
      <c r="W192" s="437">
        <f t="shared" si="41"/>
        <v>0</v>
      </c>
    </row>
    <row r="193" spans="1:28" s="151" customFormat="1" ht="41.25" customHeight="1" x14ac:dyDescent="0.3">
      <c r="A193" s="450" t="s">
        <v>885</v>
      </c>
      <c r="B193" s="432" t="s">
        <v>151</v>
      </c>
      <c r="C193" s="432" t="s">
        <v>144</v>
      </c>
      <c r="D193" s="440">
        <f t="shared" si="39"/>
        <v>0</v>
      </c>
      <c r="E193" s="440"/>
      <c r="F193" s="440"/>
      <c r="G193" s="440">
        <f t="shared" si="54"/>
        <v>5910.3</v>
      </c>
      <c r="H193" s="440">
        <v>5910.3</v>
      </c>
      <c r="I193" s="440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8">
        <f t="shared" si="53"/>
        <v>0</v>
      </c>
      <c r="U193" s="440">
        <f t="shared" si="42"/>
        <v>5910.3</v>
      </c>
      <c r="V193" s="437">
        <f t="shared" si="40"/>
        <v>5910.3</v>
      </c>
      <c r="W193" s="437">
        <f t="shared" si="41"/>
        <v>0</v>
      </c>
    </row>
    <row r="194" spans="1:28" s="147" customFormat="1" ht="23.25" customHeight="1" x14ac:dyDescent="0.3">
      <c r="A194" s="449" t="s">
        <v>232</v>
      </c>
      <c r="B194" s="433" t="s">
        <v>151</v>
      </c>
      <c r="C194" s="433" t="s">
        <v>146</v>
      </c>
      <c r="D194" s="436">
        <f t="shared" si="39"/>
        <v>101498</v>
      </c>
      <c r="E194" s="436">
        <f>SUM(E195+E197+E198+E199+E200+E203)</f>
        <v>101498</v>
      </c>
      <c r="F194" s="436">
        <f>SUM(F195+F197+F198+F199+F200+F203)</f>
        <v>0</v>
      </c>
      <c r="G194" s="436">
        <f t="shared" si="54"/>
        <v>42631</v>
      </c>
      <c r="H194" s="436">
        <f>SUM(H195+H197+H198+H199+H200+H203+H196)</f>
        <v>42631</v>
      </c>
      <c r="I194" s="436">
        <f>SUM(I195+I197+I198+I199+I200+I203)</f>
        <v>0</v>
      </c>
      <c r="J194" s="436">
        <f>SUM(J195+J197+J198+J199+J200+J203)</f>
        <v>0</v>
      </c>
      <c r="K194" s="436">
        <f>SUM(K195+K197+K198+K199+K200+K203+K196)</f>
        <v>0</v>
      </c>
      <c r="L194" s="436"/>
      <c r="M194" s="436">
        <f>SUM(M195+M197+M198+M199+M200+M203+M196)</f>
        <v>0</v>
      </c>
      <c r="N194" s="436"/>
      <c r="O194" s="436">
        <f>SUM(O195+O197+O198+O199+O200+O203)</f>
        <v>0</v>
      </c>
      <c r="P194" s="436"/>
      <c r="Q194" s="436">
        <f>SUM(Q195+Q197+Q198+Q199+Q200+Q203)</f>
        <v>0</v>
      </c>
      <c r="R194" s="436">
        <f>SUM(R195+R197+R198+R199+R200+R203)</f>
        <v>0</v>
      </c>
      <c r="S194" s="436"/>
      <c r="T194" s="442">
        <f t="shared" si="53"/>
        <v>0</v>
      </c>
      <c r="U194" s="436">
        <f t="shared" si="42"/>
        <v>42631</v>
      </c>
      <c r="V194" s="437">
        <f t="shared" si="40"/>
        <v>42631</v>
      </c>
      <c r="W194" s="437">
        <f t="shared" si="41"/>
        <v>0</v>
      </c>
    </row>
    <row r="195" spans="1:28" s="151" customFormat="1" ht="37.5" x14ac:dyDescent="0.3">
      <c r="A195" s="450" t="s">
        <v>1003</v>
      </c>
      <c r="B195" s="432" t="s">
        <v>151</v>
      </c>
      <c r="C195" s="432" t="s">
        <v>146</v>
      </c>
      <c r="D195" s="440">
        <f t="shared" si="39"/>
        <v>30042</v>
      </c>
      <c r="E195" s="440">
        <v>30042</v>
      </c>
      <c r="F195" s="440"/>
      <c r="G195" s="440">
        <f>SUM(H195:I195)</f>
        <v>31779.9</v>
      </c>
      <c r="H195" s="440">
        <v>31779.9</v>
      </c>
      <c r="I195" s="440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8">
        <f t="shared" si="53"/>
        <v>0</v>
      </c>
      <c r="U195" s="440">
        <f t="shared" si="42"/>
        <v>31779.9</v>
      </c>
      <c r="V195" s="437">
        <f t="shared" si="40"/>
        <v>31779.9</v>
      </c>
      <c r="W195" s="437">
        <f t="shared" si="41"/>
        <v>0</v>
      </c>
    </row>
    <row r="196" spans="1:28" s="151" customFormat="1" ht="18.75" x14ac:dyDescent="0.3">
      <c r="A196" s="450" t="s">
        <v>985</v>
      </c>
      <c r="B196" s="432" t="s">
        <v>151</v>
      </c>
      <c r="C196" s="432" t="s">
        <v>146</v>
      </c>
      <c r="D196" s="440"/>
      <c r="E196" s="440"/>
      <c r="F196" s="440"/>
      <c r="G196" s="440">
        <f>SUM(H196:I196)</f>
        <v>10851.1</v>
      </c>
      <c r="H196" s="440">
        <v>10851.1</v>
      </c>
      <c r="I196" s="440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8">
        <f t="shared" si="53"/>
        <v>0</v>
      </c>
      <c r="U196" s="440">
        <f>SUM(V196:W196)</f>
        <v>10851.1</v>
      </c>
      <c r="V196" s="437">
        <f t="shared" si="40"/>
        <v>10851.1</v>
      </c>
      <c r="W196" s="437">
        <f t="shared" si="41"/>
        <v>0</v>
      </c>
    </row>
    <row r="197" spans="1:28" s="151" customFormat="1" ht="59.25" customHeight="1" x14ac:dyDescent="0.3">
      <c r="A197" s="450" t="s">
        <v>1002</v>
      </c>
      <c r="B197" s="432" t="s">
        <v>151</v>
      </c>
      <c r="C197" s="432" t="s">
        <v>146</v>
      </c>
      <c r="D197" s="440">
        <f t="shared" si="39"/>
        <v>71456</v>
      </c>
      <c r="E197" s="440">
        <v>71456</v>
      </c>
      <c r="F197" s="440"/>
      <c r="G197" s="440">
        <f t="shared" si="54"/>
        <v>0</v>
      </c>
      <c r="H197" s="440"/>
      <c r="I197" s="440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8">
        <f t="shared" si="53"/>
        <v>0</v>
      </c>
      <c r="U197" s="440">
        <f t="shared" si="42"/>
        <v>0</v>
      </c>
      <c r="V197" s="437">
        <f t="shared" si="40"/>
        <v>0</v>
      </c>
      <c r="W197" s="437">
        <f t="shared" si="41"/>
        <v>0</v>
      </c>
    </row>
    <row r="198" spans="1:28" s="151" customFormat="1" ht="16.5" hidden="1" customHeight="1" x14ac:dyDescent="0.3">
      <c r="A198" s="450" t="s">
        <v>235</v>
      </c>
      <c r="B198" s="432" t="s">
        <v>151</v>
      </c>
      <c r="C198" s="432" t="s">
        <v>146</v>
      </c>
      <c r="D198" s="440">
        <f t="shared" si="39"/>
        <v>0</v>
      </c>
      <c r="E198" s="440"/>
      <c r="F198" s="440"/>
      <c r="G198" s="440">
        <f t="shared" si="54"/>
        <v>0</v>
      </c>
      <c r="H198" s="440"/>
      <c r="I198" s="440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8">
        <f t="shared" si="53"/>
        <v>0</v>
      </c>
      <c r="U198" s="440">
        <f t="shared" si="42"/>
        <v>0</v>
      </c>
      <c r="V198" s="437">
        <f t="shared" si="40"/>
        <v>0</v>
      </c>
      <c r="W198" s="437">
        <f t="shared" si="41"/>
        <v>0</v>
      </c>
    </row>
    <row r="199" spans="1:28" s="151" customFormat="1" ht="16.5" hidden="1" customHeight="1" x14ac:dyDescent="0.3">
      <c r="A199" s="450" t="s">
        <v>236</v>
      </c>
      <c r="B199" s="432" t="s">
        <v>151</v>
      </c>
      <c r="C199" s="432" t="s">
        <v>146</v>
      </c>
      <c r="D199" s="440">
        <f t="shared" si="39"/>
        <v>0</v>
      </c>
      <c r="E199" s="440"/>
      <c r="F199" s="440"/>
      <c r="G199" s="440">
        <f t="shared" si="54"/>
        <v>0</v>
      </c>
      <c r="H199" s="440"/>
      <c r="I199" s="440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8">
        <f t="shared" si="53"/>
        <v>0</v>
      </c>
      <c r="U199" s="440">
        <f t="shared" si="42"/>
        <v>0</v>
      </c>
      <c r="V199" s="437">
        <f t="shared" si="40"/>
        <v>0</v>
      </c>
      <c r="W199" s="437">
        <f t="shared" si="41"/>
        <v>0</v>
      </c>
    </row>
    <row r="200" spans="1:28" s="151" customFormat="1" ht="37.5" hidden="1" x14ac:dyDescent="0.3">
      <c r="A200" s="450" t="s">
        <v>389</v>
      </c>
      <c r="B200" s="432" t="s">
        <v>151</v>
      </c>
      <c r="C200" s="432" t="s">
        <v>146</v>
      </c>
      <c r="D200" s="440">
        <f t="shared" si="39"/>
        <v>0</v>
      </c>
      <c r="E200" s="440"/>
      <c r="F200" s="440"/>
      <c r="G200" s="440">
        <f t="shared" si="54"/>
        <v>0</v>
      </c>
      <c r="H200" s="440"/>
      <c r="I200" s="440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8">
        <f t="shared" si="53"/>
        <v>0</v>
      </c>
      <c r="U200" s="440">
        <f t="shared" si="42"/>
        <v>0</v>
      </c>
      <c r="V200" s="437">
        <f t="shared" si="40"/>
        <v>0</v>
      </c>
      <c r="W200" s="437">
        <f t="shared" si="41"/>
        <v>0</v>
      </c>
    </row>
    <row r="201" spans="1:28" s="151" customFormat="1" ht="18.75" hidden="1" x14ac:dyDescent="0.3">
      <c r="A201" s="450" t="s">
        <v>130</v>
      </c>
      <c r="B201" s="432" t="s">
        <v>151</v>
      </c>
      <c r="C201" s="432" t="s">
        <v>146</v>
      </c>
      <c r="D201" s="440">
        <f t="shared" si="39"/>
        <v>0</v>
      </c>
      <c r="E201" s="440"/>
      <c r="F201" s="440"/>
      <c r="G201" s="440">
        <f t="shared" si="54"/>
        <v>0</v>
      </c>
      <c r="H201" s="440"/>
      <c r="I201" s="440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8">
        <f t="shared" si="53"/>
        <v>0</v>
      </c>
      <c r="U201" s="440">
        <f t="shared" si="42"/>
        <v>0</v>
      </c>
      <c r="V201" s="437">
        <f t="shared" si="40"/>
        <v>0</v>
      </c>
      <c r="W201" s="437">
        <f t="shared" si="41"/>
        <v>0</v>
      </c>
    </row>
    <row r="202" spans="1:28" s="151" customFormat="1" ht="18.75" hidden="1" x14ac:dyDescent="0.3">
      <c r="A202" s="450" t="s">
        <v>131</v>
      </c>
      <c r="B202" s="432" t="s">
        <v>151</v>
      </c>
      <c r="C202" s="432" t="s">
        <v>146</v>
      </c>
      <c r="D202" s="440">
        <f t="shared" si="39"/>
        <v>0</v>
      </c>
      <c r="E202" s="440"/>
      <c r="F202" s="440"/>
      <c r="G202" s="440">
        <f t="shared" si="54"/>
        <v>0</v>
      </c>
      <c r="H202" s="440"/>
      <c r="I202" s="440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8">
        <f t="shared" si="53"/>
        <v>0</v>
      </c>
      <c r="U202" s="440">
        <f t="shared" si="42"/>
        <v>0</v>
      </c>
      <c r="V202" s="437">
        <f t="shared" si="40"/>
        <v>0</v>
      </c>
      <c r="W202" s="437">
        <f t="shared" si="41"/>
        <v>0</v>
      </c>
    </row>
    <row r="203" spans="1:28" s="151" customFormat="1" ht="30" hidden="1" customHeight="1" x14ac:dyDescent="0.3">
      <c r="A203" s="450" t="s">
        <v>71</v>
      </c>
      <c r="B203" s="432" t="s">
        <v>151</v>
      </c>
      <c r="C203" s="432" t="s">
        <v>146</v>
      </c>
      <c r="D203" s="440">
        <f t="shared" si="39"/>
        <v>0</v>
      </c>
      <c r="E203" s="440"/>
      <c r="F203" s="440"/>
      <c r="G203" s="440">
        <f t="shared" si="54"/>
        <v>0</v>
      </c>
      <c r="H203" s="440"/>
      <c r="I203" s="440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8">
        <f t="shared" si="53"/>
        <v>0</v>
      </c>
      <c r="U203" s="440">
        <f t="shared" si="42"/>
        <v>0</v>
      </c>
      <c r="V203" s="437">
        <f t="shared" si="40"/>
        <v>0</v>
      </c>
      <c r="W203" s="437">
        <f t="shared" si="41"/>
        <v>0</v>
      </c>
    </row>
    <row r="204" spans="1:28" s="430" customFormat="1" ht="16.5" hidden="1" customHeight="1" x14ac:dyDescent="0.3">
      <c r="A204" s="449" t="s">
        <v>63</v>
      </c>
      <c r="B204" s="433" t="s">
        <v>153</v>
      </c>
      <c r="C204" s="433" t="s">
        <v>143</v>
      </c>
      <c r="D204" s="436">
        <f t="shared" si="39"/>
        <v>0</v>
      </c>
      <c r="E204" s="436">
        <f>E205</f>
        <v>0</v>
      </c>
      <c r="F204" s="436">
        <f>F205</f>
        <v>0</v>
      </c>
      <c r="G204" s="436">
        <f t="shared" si="54"/>
        <v>0</v>
      </c>
      <c r="H204" s="436">
        <f>H205</f>
        <v>0</v>
      </c>
      <c r="I204" s="436">
        <f>I205</f>
        <v>0</v>
      </c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>
        <f t="shared" si="53"/>
        <v>0</v>
      </c>
      <c r="U204" s="436">
        <f t="shared" si="42"/>
        <v>0</v>
      </c>
      <c r="V204" s="437">
        <f t="shared" si="40"/>
        <v>0</v>
      </c>
      <c r="W204" s="437">
        <f t="shared" si="41"/>
        <v>0</v>
      </c>
    </row>
    <row r="205" spans="1:28" s="147" customFormat="1" ht="16.5" hidden="1" customHeight="1" x14ac:dyDescent="0.3">
      <c r="A205" s="449" t="s">
        <v>64</v>
      </c>
      <c r="B205" s="433" t="s">
        <v>153</v>
      </c>
      <c r="C205" s="433" t="s">
        <v>151</v>
      </c>
      <c r="D205" s="440">
        <f t="shared" si="39"/>
        <v>0</v>
      </c>
      <c r="E205" s="436"/>
      <c r="F205" s="436"/>
      <c r="G205" s="440">
        <f t="shared" si="54"/>
        <v>0</v>
      </c>
      <c r="H205" s="436"/>
      <c r="I205" s="436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38">
        <f t="shared" si="53"/>
        <v>0</v>
      </c>
      <c r="U205" s="440">
        <f t="shared" si="42"/>
        <v>0</v>
      </c>
      <c r="V205" s="437">
        <f t="shared" ref="V205:V268" si="56">H205+J205+K205+M205</f>
        <v>0</v>
      </c>
      <c r="W205" s="437">
        <f t="shared" ref="W205:W268" si="57">I205+O205+P205+Q205+R205</f>
        <v>0</v>
      </c>
    </row>
    <row r="206" spans="1:28" s="151" customFormat="1" ht="39" hidden="1" customHeight="1" x14ac:dyDescent="0.3">
      <c r="A206" s="450" t="s">
        <v>852</v>
      </c>
      <c r="B206" s="432" t="s">
        <v>153</v>
      </c>
      <c r="C206" s="432" t="s">
        <v>151</v>
      </c>
      <c r="D206" s="440">
        <f t="shared" si="39"/>
        <v>0</v>
      </c>
      <c r="E206" s="440"/>
      <c r="F206" s="440"/>
      <c r="G206" s="440">
        <f t="shared" si="54"/>
        <v>0</v>
      </c>
      <c r="H206" s="440"/>
      <c r="I206" s="440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8">
        <f t="shared" si="53"/>
        <v>0</v>
      </c>
      <c r="U206" s="440">
        <f t="shared" si="42"/>
        <v>0</v>
      </c>
      <c r="V206" s="437">
        <f t="shared" si="56"/>
        <v>0</v>
      </c>
      <c r="W206" s="437">
        <f t="shared" si="57"/>
        <v>0</v>
      </c>
    </row>
    <row r="207" spans="1:28" s="430" customFormat="1" ht="18" customHeight="1" x14ac:dyDescent="0.3">
      <c r="A207" s="449" t="s">
        <v>237</v>
      </c>
      <c r="B207" s="433" t="s">
        <v>157</v>
      </c>
      <c r="C207" s="433" t="s">
        <v>143</v>
      </c>
      <c r="D207" s="436">
        <f t="shared" si="39"/>
        <v>1475651.3000000003</v>
      </c>
      <c r="E207" s="436">
        <f>SUM(E208+E263+E341+E381)</f>
        <v>752786.00000000012</v>
      </c>
      <c r="F207" s="436">
        <f>SUM(F208+F263+F341+F381)</f>
        <v>722865.3</v>
      </c>
      <c r="G207" s="436">
        <f t="shared" si="54"/>
        <v>1774997.1</v>
      </c>
      <c r="H207" s="436">
        <f t="shared" ref="H207:M207" si="58">SUM(H208+H263+H341+H381)</f>
        <v>854503.4</v>
      </c>
      <c r="I207" s="436">
        <f t="shared" si="58"/>
        <v>920493.70000000007</v>
      </c>
      <c r="J207" s="436">
        <f t="shared" si="58"/>
        <v>0</v>
      </c>
      <c r="K207" s="436">
        <f t="shared" si="58"/>
        <v>0</v>
      </c>
      <c r="L207" s="436">
        <f t="shared" si="58"/>
        <v>0</v>
      </c>
      <c r="M207" s="436">
        <f t="shared" si="58"/>
        <v>0</v>
      </c>
      <c r="N207" s="436"/>
      <c r="O207" s="436">
        <f>SUM(O208+O263+O341+O381)</f>
        <v>0</v>
      </c>
      <c r="P207" s="436">
        <f>SUM(P208+P263+P341+P381)</f>
        <v>0</v>
      </c>
      <c r="Q207" s="436">
        <f>SUM(Q208+Q263+Q341+Q381)</f>
        <v>0</v>
      </c>
      <c r="R207" s="436">
        <f>SUM(R208+R263+R341+R381)</f>
        <v>0</v>
      </c>
      <c r="S207" s="436"/>
      <c r="T207" s="438">
        <f>SUM(J207:R207)</f>
        <v>0</v>
      </c>
      <c r="U207" s="436">
        <f>SUM(V207:W207)</f>
        <v>1774997.1</v>
      </c>
      <c r="V207" s="437">
        <f>H207+J207+K207+M207+L207</f>
        <v>854503.4</v>
      </c>
      <c r="W207" s="437">
        <f t="shared" si="57"/>
        <v>920493.70000000007</v>
      </c>
      <c r="AA207" s="639"/>
      <c r="AB207" s="639"/>
    </row>
    <row r="208" spans="1:28" s="151" customFormat="1" ht="21.75" customHeight="1" x14ac:dyDescent="0.3">
      <c r="A208" s="449" t="s">
        <v>238</v>
      </c>
      <c r="B208" s="433" t="s">
        <v>157</v>
      </c>
      <c r="C208" s="433" t="s">
        <v>142</v>
      </c>
      <c r="D208" s="436">
        <f t="shared" si="39"/>
        <v>410363.10000000003</v>
      </c>
      <c r="E208" s="436">
        <f>SUM(E209+E223+E224+E225+E237+E238+E239+E253)</f>
        <v>388435.00000000006</v>
      </c>
      <c r="F208" s="436">
        <f>SUM(F209+F223+F224+F225+F237+F238+F239+F253)</f>
        <v>21928.1</v>
      </c>
      <c r="G208" s="436">
        <f>SUM(H208:I208)</f>
        <v>646487.20000000019</v>
      </c>
      <c r="H208" s="436">
        <f>SUM(H209+H223+H224+H225+H237+H238+H239+H253+H254+H260+H261+H262+H255)</f>
        <v>442313.50000000012</v>
      </c>
      <c r="I208" s="436">
        <f>SUM(I209+I223+I224+I225+I237+I238+I239+I253+I254+I260+I261+I262+I255)</f>
        <v>204173.7</v>
      </c>
      <c r="J208" s="436">
        <f>SUM(J209+J223+J224+J225+J237+J238+J239+J253+J254+J260+J261+J262)</f>
        <v>0</v>
      </c>
      <c r="K208" s="436">
        <f>SUM(K209+K223+K224+K225+K237+K238+K239+K253+K254+K260+K261+K262+K255)</f>
        <v>0</v>
      </c>
      <c r="L208" s="436"/>
      <c r="M208" s="436">
        <f t="shared" ref="M208:R208" si="59">SUM(M209+M223+M224+M225+M237+M238+M239+M253+M254+M260+M261+M262+M255)</f>
        <v>0</v>
      </c>
      <c r="N208" s="436"/>
      <c r="O208" s="436">
        <f t="shared" si="59"/>
        <v>0</v>
      </c>
      <c r="P208" s="436">
        <f t="shared" si="59"/>
        <v>0</v>
      </c>
      <c r="Q208" s="436">
        <f t="shared" si="59"/>
        <v>0</v>
      </c>
      <c r="R208" s="436">
        <f t="shared" si="59"/>
        <v>0</v>
      </c>
      <c r="S208" s="436"/>
      <c r="T208" s="438">
        <f t="shared" si="53"/>
        <v>0</v>
      </c>
      <c r="U208" s="436">
        <f t="shared" si="42"/>
        <v>646487.20000000019</v>
      </c>
      <c r="V208" s="437">
        <f t="shared" si="56"/>
        <v>442313.50000000012</v>
      </c>
      <c r="W208" s="437">
        <f t="shared" si="57"/>
        <v>204173.7</v>
      </c>
    </row>
    <row r="209" spans="1:23" s="151" customFormat="1" ht="40.5" customHeight="1" x14ac:dyDescent="0.3">
      <c r="A209" s="450" t="s">
        <v>853</v>
      </c>
      <c r="B209" s="432" t="s">
        <v>157</v>
      </c>
      <c r="C209" s="432" t="s">
        <v>142</v>
      </c>
      <c r="D209" s="440">
        <f t="shared" si="39"/>
        <v>360286.60000000003</v>
      </c>
      <c r="E209" s="440">
        <f>SUM(E210+E211+E212+E213+E214+E215+E216+E217+E218+E219+E220+E221+E222)</f>
        <v>360286.60000000003</v>
      </c>
      <c r="F209" s="440">
        <f>SUM(F210+F211+F212+F213+F214+F215+F216+F217+F218+F219+F220+F221+F222)</f>
        <v>0</v>
      </c>
      <c r="G209" s="440">
        <f t="shared" si="54"/>
        <v>372242.00000000006</v>
      </c>
      <c r="H209" s="440">
        <f>SUM(H210+H211+H212+H213+H214+H215+H216+H217+H218+H219+H220+H221+H222)</f>
        <v>372242.00000000006</v>
      </c>
      <c r="I209" s="440">
        <f>SUM(I210+I211+I212+I213+I214+I215+I216+I217+I218+I219+I220+I221+I222)</f>
        <v>0</v>
      </c>
      <c r="J209" s="440">
        <f>SUM(J210+J211+J212+J213+J214+J215+J216+J217+J218+J219+J220+J221+J222)</f>
        <v>0</v>
      </c>
      <c r="K209" s="440">
        <f>SUM(K210+K211+K212+K213+K214+K215+K216+K217+K218+K219+K220+K221+K222)</f>
        <v>0</v>
      </c>
      <c r="L209" s="440"/>
      <c r="M209" s="439"/>
      <c r="N209" s="439"/>
      <c r="O209" s="439"/>
      <c r="P209" s="439"/>
      <c r="Q209" s="439"/>
      <c r="R209" s="439"/>
      <c r="S209" s="439"/>
      <c r="T209" s="438">
        <f t="shared" si="53"/>
        <v>0</v>
      </c>
      <c r="U209" s="440">
        <f t="shared" si="42"/>
        <v>372242.00000000006</v>
      </c>
      <c r="V209" s="437">
        <f t="shared" si="56"/>
        <v>372242.00000000006</v>
      </c>
      <c r="W209" s="437">
        <f t="shared" si="57"/>
        <v>0</v>
      </c>
    </row>
    <row r="210" spans="1:23" s="151" customFormat="1" ht="15.75" customHeight="1" x14ac:dyDescent="0.3">
      <c r="A210" s="450" t="s">
        <v>258</v>
      </c>
      <c r="B210" s="432" t="s">
        <v>157</v>
      </c>
      <c r="C210" s="432" t="s">
        <v>142</v>
      </c>
      <c r="D210" s="440">
        <f t="shared" si="39"/>
        <v>41361.1</v>
      </c>
      <c r="E210" s="440">
        <v>41361.1</v>
      </c>
      <c r="F210" s="440"/>
      <c r="G210" s="440">
        <f t="shared" si="54"/>
        <v>42905.1</v>
      </c>
      <c r="H210" s="440">
        <v>42905.1</v>
      </c>
      <c r="I210" s="440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8">
        <f t="shared" si="53"/>
        <v>0</v>
      </c>
      <c r="U210" s="440">
        <f t="shared" si="42"/>
        <v>42905.1</v>
      </c>
      <c r="V210" s="437">
        <f t="shared" si="56"/>
        <v>42905.1</v>
      </c>
      <c r="W210" s="437">
        <f t="shared" si="57"/>
        <v>0</v>
      </c>
    </row>
    <row r="211" spans="1:23" s="151" customFormat="1" ht="15.75" customHeight="1" x14ac:dyDescent="0.3">
      <c r="A211" s="450" t="s">
        <v>259</v>
      </c>
      <c r="B211" s="432" t="s">
        <v>157</v>
      </c>
      <c r="C211" s="432" t="s">
        <v>142</v>
      </c>
      <c r="D211" s="440">
        <f t="shared" si="39"/>
        <v>25766.1</v>
      </c>
      <c r="E211" s="440">
        <v>25766.1</v>
      </c>
      <c r="F211" s="440"/>
      <c r="G211" s="440">
        <f t="shared" si="54"/>
        <v>27114.400000000001</v>
      </c>
      <c r="H211" s="440">
        <v>27114.400000000001</v>
      </c>
      <c r="I211" s="440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8">
        <f t="shared" si="53"/>
        <v>0</v>
      </c>
      <c r="U211" s="440">
        <f t="shared" si="42"/>
        <v>27114.400000000001</v>
      </c>
      <c r="V211" s="437">
        <f t="shared" si="56"/>
        <v>27114.400000000001</v>
      </c>
      <c r="W211" s="437">
        <f t="shared" si="57"/>
        <v>0</v>
      </c>
    </row>
    <row r="212" spans="1:23" s="151" customFormat="1" ht="15.75" customHeight="1" x14ac:dyDescent="0.3">
      <c r="A212" s="450" t="s">
        <v>260</v>
      </c>
      <c r="B212" s="432" t="s">
        <v>157</v>
      </c>
      <c r="C212" s="432" t="s">
        <v>142</v>
      </c>
      <c r="D212" s="440">
        <f t="shared" si="39"/>
        <v>26740.400000000001</v>
      </c>
      <c r="E212" s="440">
        <v>26740.400000000001</v>
      </c>
      <c r="F212" s="440"/>
      <c r="G212" s="440">
        <f t="shared" si="54"/>
        <v>28050.1</v>
      </c>
      <c r="H212" s="440">
        <v>28050.1</v>
      </c>
      <c r="I212" s="440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8">
        <f t="shared" si="53"/>
        <v>0</v>
      </c>
      <c r="U212" s="440">
        <f t="shared" si="42"/>
        <v>28050.1</v>
      </c>
      <c r="V212" s="437">
        <f t="shared" si="56"/>
        <v>28050.1</v>
      </c>
      <c r="W212" s="437">
        <f t="shared" si="57"/>
        <v>0</v>
      </c>
    </row>
    <row r="213" spans="1:23" s="151" customFormat="1" ht="15.75" customHeight="1" x14ac:dyDescent="0.3">
      <c r="A213" s="450" t="s">
        <v>261</v>
      </c>
      <c r="B213" s="432" t="s">
        <v>157</v>
      </c>
      <c r="C213" s="432" t="s">
        <v>142</v>
      </c>
      <c r="D213" s="440">
        <f t="shared" si="39"/>
        <v>29797.200000000001</v>
      </c>
      <c r="E213" s="440">
        <v>29797.200000000001</v>
      </c>
      <c r="F213" s="440"/>
      <c r="G213" s="440">
        <f t="shared" si="54"/>
        <v>30895.5</v>
      </c>
      <c r="H213" s="440">
        <v>30895.5</v>
      </c>
      <c r="I213" s="440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8">
        <f t="shared" si="53"/>
        <v>0</v>
      </c>
      <c r="U213" s="440">
        <f t="shared" si="42"/>
        <v>30895.5</v>
      </c>
      <c r="V213" s="437">
        <f t="shared" si="56"/>
        <v>30895.5</v>
      </c>
      <c r="W213" s="437">
        <f t="shared" si="57"/>
        <v>0</v>
      </c>
    </row>
    <row r="214" spans="1:23" s="151" customFormat="1" ht="15.75" customHeight="1" x14ac:dyDescent="0.3">
      <c r="A214" s="450" t="s">
        <v>262</v>
      </c>
      <c r="B214" s="432" t="s">
        <v>157</v>
      </c>
      <c r="C214" s="432" t="s">
        <v>142</v>
      </c>
      <c r="D214" s="440">
        <f t="shared" si="39"/>
        <v>2641.1</v>
      </c>
      <c r="E214" s="440">
        <v>2641.1</v>
      </c>
      <c r="F214" s="440"/>
      <c r="G214" s="440">
        <f t="shared" si="54"/>
        <v>79.2</v>
      </c>
      <c r="H214" s="440">
        <v>79.2</v>
      </c>
      <c r="I214" s="440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8">
        <f t="shared" si="53"/>
        <v>0</v>
      </c>
      <c r="U214" s="440">
        <f t="shared" si="42"/>
        <v>79.2</v>
      </c>
      <c r="V214" s="437">
        <f t="shared" si="56"/>
        <v>79.2</v>
      </c>
      <c r="W214" s="437">
        <f t="shared" si="57"/>
        <v>0</v>
      </c>
    </row>
    <row r="215" spans="1:23" s="151" customFormat="1" ht="15.75" customHeight="1" x14ac:dyDescent="0.3">
      <c r="A215" s="450" t="s">
        <v>263</v>
      </c>
      <c r="B215" s="432" t="s">
        <v>157</v>
      </c>
      <c r="C215" s="432" t="s">
        <v>142</v>
      </c>
      <c r="D215" s="440">
        <f t="shared" si="39"/>
        <v>57468</v>
      </c>
      <c r="E215" s="440">
        <v>57468</v>
      </c>
      <c r="F215" s="440"/>
      <c r="G215" s="440">
        <f t="shared" si="54"/>
        <v>59724.6</v>
      </c>
      <c r="H215" s="440">
        <v>59724.6</v>
      </c>
      <c r="I215" s="440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8">
        <f t="shared" si="53"/>
        <v>0</v>
      </c>
      <c r="U215" s="440">
        <f t="shared" si="42"/>
        <v>59724.6</v>
      </c>
      <c r="V215" s="437">
        <f t="shared" si="56"/>
        <v>59724.6</v>
      </c>
      <c r="W215" s="437">
        <f t="shared" si="57"/>
        <v>0</v>
      </c>
    </row>
    <row r="216" spans="1:23" s="151" customFormat="1" ht="15.75" customHeight="1" x14ac:dyDescent="0.3">
      <c r="A216" s="450" t="s">
        <v>264</v>
      </c>
      <c r="B216" s="432" t="s">
        <v>157</v>
      </c>
      <c r="C216" s="432" t="s">
        <v>142</v>
      </c>
      <c r="D216" s="440">
        <f t="shared" si="39"/>
        <v>28787.7</v>
      </c>
      <c r="E216" s="440">
        <v>28787.7</v>
      </c>
      <c r="F216" s="440"/>
      <c r="G216" s="440">
        <f t="shared" si="54"/>
        <v>29874.799999999999</v>
      </c>
      <c r="H216" s="440">
        <v>29874.799999999999</v>
      </c>
      <c r="I216" s="440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8">
        <f t="shared" si="53"/>
        <v>0</v>
      </c>
      <c r="U216" s="440">
        <f t="shared" si="42"/>
        <v>29874.799999999999</v>
      </c>
      <c r="V216" s="437">
        <f t="shared" si="56"/>
        <v>29874.799999999999</v>
      </c>
      <c r="W216" s="437">
        <f t="shared" si="57"/>
        <v>0</v>
      </c>
    </row>
    <row r="217" spans="1:23" s="151" customFormat="1" ht="15.75" customHeight="1" x14ac:dyDescent="0.3">
      <c r="A217" s="450" t="s">
        <v>265</v>
      </c>
      <c r="B217" s="432" t="s">
        <v>157</v>
      </c>
      <c r="C217" s="432" t="s">
        <v>142</v>
      </c>
      <c r="D217" s="440">
        <f t="shared" si="39"/>
        <v>36420.5</v>
      </c>
      <c r="E217" s="440">
        <v>36420.5</v>
      </c>
      <c r="F217" s="440"/>
      <c r="G217" s="440">
        <f t="shared" si="54"/>
        <v>37928.800000000003</v>
      </c>
      <c r="H217" s="440">
        <v>37928.800000000003</v>
      </c>
      <c r="I217" s="440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8">
        <f t="shared" si="53"/>
        <v>0</v>
      </c>
      <c r="U217" s="440">
        <f t="shared" si="42"/>
        <v>37928.800000000003</v>
      </c>
      <c r="V217" s="437">
        <f t="shared" si="56"/>
        <v>37928.800000000003</v>
      </c>
      <c r="W217" s="437">
        <f t="shared" si="57"/>
        <v>0</v>
      </c>
    </row>
    <row r="218" spans="1:23" s="151" customFormat="1" ht="15.75" customHeight="1" x14ac:dyDescent="0.3">
      <c r="A218" s="450" t="s">
        <v>969</v>
      </c>
      <c r="B218" s="432" t="s">
        <v>157</v>
      </c>
      <c r="C218" s="432" t="s">
        <v>142</v>
      </c>
      <c r="D218" s="440">
        <f t="shared" si="39"/>
        <v>29796</v>
      </c>
      <c r="E218" s="440">
        <v>29796</v>
      </c>
      <c r="F218" s="440"/>
      <c r="G218" s="440">
        <f t="shared" si="54"/>
        <v>31077.9</v>
      </c>
      <c r="H218" s="440">
        <v>31077.9</v>
      </c>
      <c r="I218" s="440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8">
        <f t="shared" si="53"/>
        <v>0</v>
      </c>
      <c r="U218" s="440">
        <f t="shared" si="42"/>
        <v>31077.9</v>
      </c>
      <c r="V218" s="437">
        <f t="shared" si="56"/>
        <v>31077.9</v>
      </c>
      <c r="W218" s="437">
        <f t="shared" si="57"/>
        <v>0</v>
      </c>
    </row>
    <row r="219" spans="1:23" s="151" customFormat="1" ht="15.75" customHeight="1" x14ac:dyDescent="0.3">
      <c r="A219" s="450" t="s">
        <v>266</v>
      </c>
      <c r="B219" s="432" t="s">
        <v>157</v>
      </c>
      <c r="C219" s="432" t="s">
        <v>142</v>
      </c>
      <c r="D219" s="440">
        <f t="shared" si="39"/>
        <v>16990.400000000001</v>
      </c>
      <c r="E219" s="440">
        <v>16990.400000000001</v>
      </c>
      <c r="F219" s="440"/>
      <c r="G219" s="440">
        <f t="shared" si="54"/>
        <v>17783</v>
      </c>
      <c r="H219" s="440">
        <v>17783</v>
      </c>
      <c r="I219" s="440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8">
        <f t="shared" si="53"/>
        <v>0</v>
      </c>
      <c r="U219" s="440">
        <f t="shared" si="42"/>
        <v>17783</v>
      </c>
      <c r="V219" s="437">
        <f t="shared" si="56"/>
        <v>17783</v>
      </c>
      <c r="W219" s="437">
        <f t="shared" si="57"/>
        <v>0</v>
      </c>
    </row>
    <row r="220" spans="1:23" s="151" customFormat="1" ht="15.75" customHeight="1" x14ac:dyDescent="0.3">
      <c r="A220" s="450" t="s">
        <v>267</v>
      </c>
      <c r="B220" s="432" t="s">
        <v>157</v>
      </c>
      <c r="C220" s="432" t="s">
        <v>142</v>
      </c>
      <c r="D220" s="440">
        <f t="shared" ref="D220:D252" si="60">SUM(E220:F220)</f>
        <v>34375.599999999999</v>
      </c>
      <c r="E220" s="440">
        <v>34375.599999999999</v>
      </c>
      <c r="F220" s="440"/>
      <c r="G220" s="440">
        <f t="shared" si="54"/>
        <v>35567.199999999997</v>
      </c>
      <c r="H220" s="440">
        <v>35567.199999999997</v>
      </c>
      <c r="I220" s="440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8">
        <f t="shared" si="53"/>
        <v>0</v>
      </c>
      <c r="U220" s="440">
        <f t="shared" si="42"/>
        <v>35567.199999999997</v>
      </c>
      <c r="V220" s="437">
        <f t="shared" si="56"/>
        <v>35567.199999999997</v>
      </c>
      <c r="W220" s="437">
        <f t="shared" si="57"/>
        <v>0</v>
      </c>
    </row>
    <row r="221" spans="1:23" s="151" customFormat="1" ht="15.75" customHeight="1" x14ac:dyDescent="0.3">
      <c r="A221" s="450" t="s">
        <v>268</v>
      </c>
      <c r="B221" s="432" t="s">
        <v>157</v>
      </c>
      <c r="C221" s="432" t="s">
        <v>142</v>
      </c>
      <c r="D221" s="440">
        <f t="shared" si="60"/>
        <v>30142.5</v>
      </c>
      <c r="E221" s="440">
        <v>30142.5</v>
      </c>
      <c r="F221" s="440"/>
      <c r="G221" s="440">
        <f t="shared" si="54"/>
        <v>31241.4</v>
      </c>
      <c r="H221" s="440">
        <v>31241.4</v>
      </c>
      <c r="I221" s="440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8">
        <f t="shared" si="53"/>
        <v>0</v>
      </c>
      <c r="U221" s="440">
        <f t="shared" si="42"/>
        <v>31241.4</v>
      </c>
      <c r="V221" s="437">
        <f t="shared" si="56"/>
        <v>31241.4</v>
      </c>
      <c r="W221" s="437">
        <f t="shared" si="57"/>
        <v>0</v>
      </c>
    </row>
    <row r="222" spans="1:23" s="151" customFormat="1" ht="18.75" hidden="1" x14ac:dyDescent="0.3">
      <c r="A222" s="450"/>
      <c r="B222" s="432" t="s">
        <v>157</v>
      </c>
      <c r="C222" s="432" t="s">
        <v>142</v>
      </c>
      <c r="D222" s="440">
        <f t="shared" si="60"/>
        <v>0</v>
      </c>
      <c r="E222" s="440"/>
      <c r="F222" s="440"/>
      <c r="G222" s="440">
        <f t="shared" si="54"/>
        <v>0</v>
      </c>
      <c r="H222" s="440"/>
      <c r="I222" s="440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8">
        <f t="shared" si="53"/>
        <v>0</v>
      </c>
      <c r="U222" s="440">
        <f t="shared" ref="U222:U252" si="61">SUM(V222:W222)</f>
        <v>0</v>
      </c>
      <c r="V222" s="437">
        <f t="shared" si="56"/>
        <v>0</v>
      </c>
      <c r="W222" s="437">
        <f t="shared" si="57"/>
        <v>0</v>
      </c>
    </row>
    <row r="223" spans="1:23" s="151" customFormat="1" ht="18.75" hidden="1" x14ac:dyDescent="0.3">
      <c r="A223" s="450" t="s">
        <v>239</v>
      </c>
      <c r="B223" s="432" t="s">
        <v>157</v>
      </c>
      <c r="C223" s="432" t="s">
        <v>142</v>
      </c>
      <c r="D223" s="440">
        <f t="shared" si="60"/>
        <v>0</v>
      </c>
      <c r="E223" s="440"/>
      <c r="F223" s="440"/>
      <c r="G223" s="440">
        <f t="shared" si="54"/>
        <v>0</v>
      </c>
      <c r="H223" s="440"/>
      <c r="I223" s="440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8">
        <f t="shared" si="53"/>
        <v>0</v>
      </c>
      <c r="U223" s="440">
        <f t="shared" si="61"/>
        <v>0</v>
      </c>
      <c r="V223" s="437">
        <f t="shared" si="56"/>
        <v>0</v>
      </c>
      <c r="W223" s="437">
        <f t="shared" si="57"/>
        <v>0</v>
      </c>
    </row>
    <row r="224" spans="1:23" s="151" customFormat="1" ht="37.5" hidden="1" x14ac:dyDescent="0.3">
      <c r="A224" s="450" t="s">
        <v>402</v>
      </c>
      <c r="B224" s="432" t="s">
        <v>157</v>
      </c>
      <c r="C224" s="431" t="s">
        <v>142</v>
      </c>
      <c r="D224" s="440">
        <f t="shared" si="60"/>
        <v>0</v>
      </c>
      <c r="E224" s="440"/>
      <c r="F224" s="440"/>
      <c r="G224" s="440">
        <f t="shared" si="54"/>
        <v>0</v>
      </c>
      <c r="H224" s="440"/>
      <c r="I224" s="440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8">
        <f t="shared" si="53"/>
        <v>0</v>
      </c>
      <c r="U224" s="440">
        <f t="shared" si="61"/>
        <v>0</v>
      </c>
      <c r="V224" s="437">
        <f t="shared" si="56"/>
        <v>0</v>
      </c>
      <c r="W224" s="437">
        <f t="shared" si="57"/>
        <v>0</v>
      </c>
    </row>
    <row r="225" spans="1:23" s="151" customFormat="1" ht="38.25" hidden="1" customHeight="1" collapsed="1" x14ac:dyDescent="0.3">
      <c r="A225" s="450" t="s">
        <v>854</v>
      </c>
      <c r="B225" s="432" t="s">
        <v>157</v>
      </c>
      <c r="C225" s="431" t="s">
        <v>142</v>
      </c>
      <c r="D225" s="440">
        <f t="shared" si="60"/>
        <v>0</v>
      </c>
      <c r="E225" s="440"/>
      <c r="F225" s="440"/>
      <c r="G225" s="440">
        <f t="shared" si="54"/>
        <v>0</v>
      </c>
      <c r="H225" s="440"/>
      <c r="I225" s="440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8">
        <f t="shared" si="53"/>
        <v>0</v>
      </c>
      <c r="U225" s="440">
        <f t="shared" si="61"/>
        <v>0</v>
      </c>
      <c r="V225" s="437">
        <f t="shared" si="56"/>
        <v>0</v>
      </c>
      <c r="W225" s="437">
        <f t="shared" si="57"/>
        <v>0</v>
      </c>
    </row>
    <row r="226" spans="1:23" s="151" customFormat="1" ht="18.75" hidden="1" x14ac:dyDescent="0.3">
      <c r="A226" s="450" t="s">
        <v>405</v>
      </c>
      <c r="B226" s="432" t="s">
        <v>157</v>
      </c>
      <c r="C226" s="431" t="s">
        <v>142</v>
      </c>
      <c r="D226" s="440">
        <f t="shared" si="60"/>
        <v>0</v>
      </c>
      <c r="E226" s="440"/>
      <c r="F226" s="440"/>
      <c r="G226" s="440">
        <f t="shared" si="54"/>
        <v>0</v>
      </c>
      <c r="H226" s="440"/>
      <c r="I226" s="440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8">
        <f t="shared" si="53"/>
        <v>0</v>
      </c>
      <c r="U226" s="440">
        <f t="shared" si="61"/>
        <v>0</v>
      </c>
      <c r="V226" s="437">
        <f t="shared" si="56"/>
        <v>0</v>
      </c>
      <c r="W226" s="437">
        <f t="shared" si="57"/>
        <v>0</v>
      </c>
    </row>
    <row r="227" spans="1:23" s="151" customFormat="1" ht="18.75" hidden="1" x14ac:dyDescent="0.3">
      <c r="A227" s="450" t="s">
        <v>186</v>
      </c>
      <c r="B227" s="432" t="s">
        <v>157</v>
      </c>
      <c r="C227" s="431" t="s">
        <v>142</v>
      </c>
      <c r="D227" s="440">
        <f t="shared" si="60"/>
        <v>0</v>
      </c>
      <c r="E227" s="440"/>
      <c r="F227" s="440"/>
      <c r="G227" s="440">
        <f t="shared" si="54"/>
        <v>0</v>
      </c>
      <c r="H227" s="440"/>
      <c r="I227" s="440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8">
        <f t="shared" si="53"/>
        <v>0</v>
      </c>
      <c r="U227" s="440">
        <f t="shared" si="61"/>
        <v>0</v>
      </c>
      <c r="V227" s="437">
        <f t="shared" si="56"/>
        <v>0</v>
      </c>
      <c r="W227" s="437">
        <f t="shared" si="57"/>
        <v>0</v>
      </c>
    </row>
    <row r="228" spans="1:23" s="151" customFormat="1" ht="18.75" hidden="1" x14ac:dyDescent="0.3">
      <c r="A228" s="450" t="s">
        <v>189</v>
      </c>
      <c r="B228" s="432" t="s">
        <v>157</v>
      </c>
      <c r="C228" s="431" t="s">
        <v>142</v>
      </c>
      <c r="D228" s="440">
        <f t="shared" si="60"/>
        <v>0</v>
      </c>
      <c r="E228" s="440"/>
      <c r="F228" s="440"/>
      <c r="G228" s="440">
        <f t="shared" si="54"/>
        <v>0</v>
      </c>
      <c r="H228" s="440"/>
      <c r="I228" s="440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8">
        <f t="shared" si="53"/>
        <v>0</v>
      </c>
      <c r="U228" s="440">
        <f t="shared" si="61"/>
        <v>0</v>
      </c>
      <c r="V228" s="437">
        <f t="shared" si="56"/>
        <v>0</v>
      </c>
      <c r="W228" s="437">
        <f t="shared" si="57"/>
        <v>0</v>
      </c>
    </row>
    <row r="229" spans="1:23" s="151" customFormat="1" ht="18.75" hidden="1" x14ac:dyDescent="0.3">
      <c r="A229" s="450" t="s">
        <v>187</v>
      </c>
      <c r="B229" s="432" t="s">
        <v>157</v>
      </c>
      <c r="C229" s="431" t="s">
        <v>142</v>
      </c>
      <c r="D229" s="440">
        <f t="shared" si="60"/>
        <v>0</v>
      </c>
      <c r="E229" s="440"/>
      <c r="F229" s="440"/>
      <c r="G229" s="440">
        <f t="shared" si="54"/>
        <v>0</v>
      </c>
      <c r="H229" s="440"/>
      <c r="I229" s="440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8">
        <f t="shared" si="53"/>
        <v>0</v>
      </c>
      <c r="U229" s="440">
        <f t="shared" si="61"/>
        <v>0</v>
      </c>
      <c r="V229" s="437">
        <f t="shared" si="56"/>
        <v>0</v>
      </c>
      <c r="W229" s="437">
        <f t="shared" si="57"/>
        <v>0</v>
      </c>
    </row>
    <row r="230" spans="1:23" s="151" customFormat="1" ht="18.75" hidden="1" x14ac:dyDescent="0.3">
      <c r="A230" s="450" t="s">
        <v>190</v>
      </c>
      <c r="B230" s="432" t="s">
        <v>157</v>
      </c>
      <c r="C230" s="431" t="s">
        <v>142</v>
      </c>
      <c r="D230" s="440">
        <f t="shared" si="60"/>
        <v>0</v>
      </c>
      <c r="E230" s="440"/>
      <c r="F230" s="440"/>
      <c r="G230" s="440">
        <f t="shared" si="54"/>
        <v>0</v>
      </c>
      <c r="H230" s="440"/>
      <c r="I230" s="440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8">
        <f t="shared" si="53"/>
        <v>0</v>
      </c>
      <c r="U230" s="440">
        <f t="shared" si="61"/>
        <v>0</v>
      </c>
      <c r="V230" s="437">
        <f t="shared" si="56"/>
        <v>0</v>
      </c>
      <c r="W230" s="437">
        <f t="shared" si="57"/>
        <v>0</v>
      </c>
    </row>
    <row r="231" spans="1:23" s="151" customFormat="1" ht="18.75" hidden="1" x14ac:dyDescent="0.3">
      <c r="A231" s="450" t="s">
        <v>191</v>
      </c>
      <c r="B231" s="432" t="s">
        <v>157</v>
      </c>
      <c r="C231" s="431" t="s">
        <v>142</v>
      </c>
      <c r="D231" s="440">
        <f t="shared" si="60"/>
        <v>0</v>
      </c>
      <c r="E231" s="440"/>
      <c r="F231" s="440"/>
      <c r="G231" s="440">
        <f t="shared" si="54"/>
        <v>0</v>
      </c>
      <c r="H231" s="440"/>
      <c r="I231" s="440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8">
        <f t="shared" si="53"/>
        <v>0</v>
      </c>
      <c r="U231" s="440">
        <f t="shared" si="61"/>
        <v>0</v>
      </c>
      <c r="V231" s="437">
        <f t="shared" si="56"/>
        <v>0</v>
      </c>
      <c r="W231" s="437">
        <f t="shared" si="57"/>
        <v>0</v>
      </c>
    </row>
    <row r="232" spans="1:23" s="151" customFormat="1" ht="18.75" hidden="1" x14ac:dyDescent="0.3">
      <c r="A232" s="450" t="s">
        <v>193</v>
      </c>
      <c r="B232" s="432" t="s">
        <v>157</v>
      </c>
      <c r="C232" s="431" t="s">
        <v>142</v>
      </c>
      <c r="D232" s="440">
        <f t="shared" si="60"/>
        <v>0</v>
      </c>
      <c r="E232" s="440"/>
      <c r="F232" s="440"/>
      <c r="G232" s="440">
        <f t="shared" si="54"/>
        <v>0</v>
      </c>
      <c r="H232" s="440"/>
      <c r="I232" s="440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8">
        <f t="shared" si="53"/>
        <v>0</v>
      </c>
      <c r="U232" s="440">
        <f t="shared" si="61"/>
        <v>0</v>
      </c>
      <c r="V232" s="437">
        <f t="shared" si="56"/>
        <v>0</v>
      </c>
      <c r="W232" s="437">
        <f t="shared" si="57"/>
        <v>0</v>
      </c>
    </row>
    <row r="233" spans="1:23" s="151" customFormat="1" ht="18.75" hidden="1" x14ac:dyDescent="0.3">
      <c r="A233" s="450" t="s">
        <v>192</v>
      </c>
      <c r="B233" s="432" t="s">
        <v>157</v>
      </c>
      <c r="C233" s="431" t="s">
        <v>142</v>
      </c>
      <c r="D233" s="440">
        <f t="shared" si="60"/>
        <v>0</v>
      </c>
      <c r="E233" s="440"/>
      <c r="F233" s="440"/>
      <c r="G233" s="440">
        <f t="shared" si="54"/>
        <v>0</v>
      </c>
      <c r="H233" s="440"/>
      <c r="I233" s="440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8">
        <f t="shared" si="53"/>
        <v>0</v>
      </c>
      <c r="U233" s="440">
        <f t="shared" si="61"/>
        <v>0</v>
      </c>
      <c r="V233" s="437">
        <f t="shared" si="56"/>
        <v>0</v>
      </c>
      <c r="W233" s="437">
        <f t="shared" si="57"/>
        <v>0</v>
      </c>
    </row>
    <row r="234" spans="1:23" s="151" customFormat="1" ht="18.75" hidden="1" x14ac:dyDescent="0.3">
      <c r="A234" s="450" t="s">
        <v>195</v>
      </c>
      <c r="B234" s="432" t="s">
        <v>157</v>
      </c>
      <c r="C234" s="431" t="s">
        <v>142</v>
      </c>
      <c r="D234" s="440">
        <f t="shared" si="60"/>
        <v>0</v>
      </c>
      <c r="E234" s="440"/>
      <c r="F234" s="440"/>
      <c r="G234" s="440">
        <f t="shared" si="54"/>
        <v>0</v>
      </c>
      <c r="H234" s="440"/>
      <c r="I234" s="440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8">
        <f t="shared" ref="T234:T261" si="62">SUM(J234:R234)</f>
        <v>0</v>
      </c>
      <c r="U234" s="440">
        <f t="shared" si="61"/>
        <v>0</v>
      </c>
      <c r="V234" s="437">
        <f t="shared" si="56"/>
        <v>0</v>
      </c>
      <c r="W234" s="437">
        <f t="shared" si="57"/>
        <v>0</v>
      </c>
    </row>
    <row r="235" spans="1:23" s="151" customFormat="1" ht="18.75" hidden="1" x14ac:dyDescent="0.3">
      <c r="A235" s="450" t="s">
        <v>132</v>
      </c>
      <c r="B235" s="432" t="s">
        <v>157</v>
      </c>
      <c r="C235" s="431" t="s">
        <v>142</v>
      </c>
      <c r="D235" s="440">
        <f t="shared" si="60"/>
        <v>0</v>
      </c>
      <c r="E235" s="440"/>
      <c r="F235" s="440"/>
      <c r="G235" s="440">
        <f t="shared" si="54"/>
        <v>0</v>
      </c>
      <c r="H235" s="440"/>
      <c r="I235" s="440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8">
        <f t="shared" si="62"/>
        <v>0</v>
      </c>
      <c r="U235" s="440">
        <f t="shared" si="61"/>
        <v>0</v>
      </c>
      <c r="V235" s="437">
        <f t="shared" si="56"/>
        <v>0</v>
      </c>
      <c r="W235" s="437">
        <f t="shared" si="57"/>
        <v>0</v>
      </c>
    </row>
    <row r="236" spans="1:23" s="151" customFormat="1" ht="37.5" hidden="1" customHeight="1" x14ac:dyDescent="0.3">
      <c r="A236" s="450" t="s">
        <v>538</v>
      </c>
      <c r="B236" s="432" t="s">
        <v>157</v>
      </c>
      <c r="C236" s="431" t="s">
        <v>142</v>
      </c>
      <c r="D236" s="440">
        <f t="shared" si="60"/>
        <v>0</v>
      </c>
      <c r="E236" s="440"/>
      <c r="F236" s="440"/>
      <c r="G236" s="440">
        <f t="shared" ref="G236:G308" si="63">SUM(H236:I236)</f>
        <v>0</v>
      </c>
      <c r="H236" s="440"/>
      <c r="I236" s="440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8">
        <f t="shared" si="62"/>
        <v>0</v>
      </c>
      <c r="U236" s="440">
        <f t="shared" si="61"/>
        <v>0</v>
      </c>
      <c r="V236" s="437">
        <f t="shared" si="56"/>
        <v>0</v>
      </c>
      <c r="W236" s="437">
        <f t="shared" si="57"/>
        <v>0</v>
      </c>
    </row>
    <row r="237" spans="1:23" s="151" customFormat="1" ht="56.25" customHeight="1" x14ac:dyDescent="0.3">
      <c r="A237" s="450" t="s">
        <v>1176</v>
      </c>
      <c r="B237" s="432" t="s">
        <v>157</v>
      </c>
      <c r="C237" s="431" t="s">
        <v>142</v>
      </c>
      <c r="D237" s="440">
        <f t="shared" si="60"/>
        <v>21402</v>
      </c>
      <c r="E237" s="440">
        <v>3290</v>
      </c>
      <c r="F237" s="440">
        <v>18112</v>
      </c>
      <c r="G237" s="440">
        <f t="shared" si="63"/>
        <v>46402</v>
      </c>
      <c r="H237" s="440">
        <v>3290</v>
      </c>
      <c r="I237" s="440">
        <v>43112</v>
      </c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8">
        <f t="shared" si="62"/>
        <v>0</v>
      </c>
      <c r="U237" s="440">
        <f t="shared" si="61"/>
        <v>46402</v>
      </c>
      <c r="V237" s="437">
        <f t="shared" si="56"/>
        <v>3290</v>
      </c>
      <c r="W237" s="437">
        <f t="shared" si="57"/>
        <v>43112</v>
      </c>
    </row>
    <row r="238" spans="1:23" s="151" customFormat="1" ht="64.5" customHeight="1" x14ac:dyDescent="0.3">
      <c r="A238" s="451" t="s">
        <v>406</v>
      </c>
      <c r="B238" s="432" t="s">
        <v>157</v>
      </c>
      <c r="C238" s="431" t="s">
        <v>142</v>
      </c>
      <c r="D238" s="440">
        <f t="shared" si="60"/>
        <v>11330</v>
      </c>
      <c r="E238" s="440">
        <v>11330</v>
      </c>
      <c r="F238" s="440"/>
      <c r="G238" s="440">
        <f t="shared" si="63"/>
        <v>58542.7</v>
      </c>
      <c r="H238" s="440">
        <v>11915.7</v>
      </c>
      <c r="I238" s="440">
        <v>46627</v>
      </c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8">
        <f t="shared" si="62"/>
        <v>0</v>
      </c>
      <c r="U238" s="440">
        <f t="shared" si="61"/>
        <v>58542.7</v>
      </c>
      <c r="V238" s="437">
        <f t="shared" si="56"/>
        <v>11915.7</v>
      </c>
      <c r="W238" s="437">
        <f t="shared" si="57"/>
        <v>46627</v>
      </c>
    </row>
    <row r="239" spans="1:23" s="151" customFormat="1" ht="23.25" customHeight="1" x14ac:dyDescent="0.3">
      <c r="A239" s="451" t="s">
        <v>855</v>
      </c>
      <c r="B239" s="432" t="s">
        <v>157</v>
      </c>
      <c r="C239" s="431" t="s">
        <v>142</v>
      </c>
      <c r="D239" s="440">
        <f t="shared" si="60"/>
        <v>16316.1</v>
      </c>
      <c r="E239" s="441">
        <f>SUM(E240:E252)</f>
        <v>12500</v>
      </c>
      <c r="F239" s="441">
        <f>SUM(F240:F252)</f>
        <v>3816.1</v>
      </c>
      <c r="G239" s="440">
        <f t="shared" si="63"/>
        <v>20670.300000000003</v>
      </c>
      <c r="H239" s="441">
        <f t="shared" ref="H239:R239" si="64">SUM(H240:H252)</f>
        <v>16565.900000000001</v>
      </c>
      <c r="I239" s="441">
        <f t="shared" si="64"/>
        <v>4104.3999999999996</v>
      </c>
      <c r="J239" s="441">
        <f t="shared" si="64"/>
        <v>0</v>
      </c>
      <c r="K239" s="441">
        <f t="shared" si="64"/>
        <v>0</v>
      </c>
      <c r="L239" s="441"/>
      <c r="M239" s="441">
        <f t="shared" si="64"/>
        <v>0</v>
      </c>
      <c r="N239" s="441"/>
      <c r="O239" s="441">
        <f t="shared" si="64"/>
        <v>0</v>
      </c>
      <c r="P239" s="441"/>
      <c r="Q239" s="441">
        <f t="shared" si="64"/>
        <v>0</v>
      </c>
      <c r="R239" s="441">
        <f t="shared" si="64"/>
        <v>0</v>
      </c>
      <c r="S239" s="441"/>
      <c r="T239" s="442">
        <f t="shared" si="62"/>
        <v>0</v>
      </c>
      <c r="U239" s="440">
        <f t="shared" si="61"/>
        <v>20670.300000000003</v>
      </c>
      <c r="V239" s="437">
        <f t="shared" si="56"/>
        <v>16565.900000000001</v>
      </c>
      <c r="W239" s="437">
        <f t="shared" si="57"/>
        <v>4104.3999999999996</v>
      </c>
    </row>
    <row r="240" spans="1:23" s="151" customFormat="1" ht="15.75" customHeight="1" x14ac:dyDescent="0.3">
      <c r="A240" s="450" t="s">
        <v>258</v>
      </c>
      <c r="B240" s="432" t="s">
        <v>157</v>
      </c>
      <c r="C240" s="431" t="s">
        <v>142</v>
      </c>
      <c r="D240" s="440">
        <f t="shared" si="60"/>
        <v>2853.4</v>
      </c>
      <c r="E240" s="440">
        <v>1500</v>
      </c>
      <c r="F240" s="440">
        <v>1353.4</v>
      </c>
      <c r="G240" s="440">
        <f t="shared" si="63"/>
        <v>3096.9</v>
      </c>
      <c r="H240" s="440">
        <v>1743.5</v>
      </c>
      <c r="I240" s="440">
        <v>1353.4</v>
      </c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8">
        <f t="shared" si="62"/>
        <v>0</v>
      </c>
      <c r="U240" s="440">
        <f t="shared" si="61"/>
        <v>3096.9</v>
      </c>
      <c r="V240" s="437">
        <f t="shared" si="56"/>
        <v>1743.5</v>
      </c>
      <c r="W240" s="437">
        <f t="shared" si="57"/>
        <v>1353.4</v>
      </c>
    </row>
    <row r="241" spans="1:23" s="151" customFormat="1" ht="15.75" customHeight="1" x14ac:dyDescent="0.3">
      <c r="A241" s="450" t="s">
        <v>259</v>
      </c>
      <c r="B241" s="432" t="s">
        <v>157</v>
      </c>
      <c r="C241" s="431" t="s">
        <v>142</v>
      </c>
      <c r="D241" s="440">
        <f t="shared" si="60"/>
        <v>1061.0999999999999</v>
      </c>
      <c r="E241" s="440">
        <v>950</v>
      </c>
      <c r="F241" s="440">
        <v>111.1</v>
      </c>
      <c r="G241" s="440">
        <f t="shared" si="63"/>
        <v>1111.0999999999999</v>
      </c>
      <c r="H241" s="440">
        <v>1000</v>
      </c>
      <c r="I241" s="440">
        <v>111.1</v>
      </c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8">
        <f t="shared" si="62"/>
        <v>0</v>
      </c>
      <c r="U241" s="440">
        <f t="shared" si="61"/>
        <v>1111.0999999999999</v>
      </c>
      <c r="V241" s="437">
        <f t="shared" si="56"/>
        <v>1000</v>
      </c>
      <c r="W241" s="437">
        <f t="shared" si="57"/>
        <v>111.1</v>
      </c>
    </row>
    <row r="242" spans="1:23" s="151" customFormat="1" ht="15.75" customHeight="1" x14ac:dyDescent="0.3">
      <c r="A242" s="450" t="s">
        <v>260</v>
      </c>
      <c r="B242" s="432" t="s">
        <v>157</v>
      </c>
      <c r="C242" s="431" t="s">
        <v>142</v>
      </c>
      <c r="D242" s="440">
        <f t="shared" si="60"/>
        <v>1178.3</v>
      </c>
      <c r="E242" s="440">
        <v>950</v>
      </c>
      <c r="F242" s="440">
        <v>228.3</v>
      </c>
      <c r="G242" s="440">
        <f t="shared" si="63"/>
        <v>1228.3</v>
      </c>
      <c r="H242" s="440">
        <v>1000</v>
      </c>
      <c r="I242" s="440">
        <v>228.3</v>
      </c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8">
        <f t="shared" si="62"/>
        <v>0</v>
      </c>
      <c r="U242" s="440">
        <f t="shared" si="61"/>
        <v>1228.3</v>
      </c>
      <c r="V242" s="437">
        <f t="shared" si="56"/>
        <v>1000</v>
      </c>
      <c r="W242" s="437">
        <f t="shared" si="57"/>
        <v>228.3</v>
      </c>
    </row>
    <row r="243" spans="1:23" s="151" customFormat="1" ht="15.75" customHeight="1" x14ac:dyDescent="0.3">
      <c r="A243" s="450" t="s">
        <v>261</v>
      </c>
      <c r="B243" s="432" t="s">
        <v>157</v>
      </c>
      <c r="C243" s="431" t="s">
        <v>142</v>
      </c>
      <c r="D243" s="440">
        <f t="shared" si="60"/>
        <v>1451.1</v>
      </c>
      <c r="E243" s="440">
        <v>1100</v>
      </c>
      <c r="F243" s="440">
        <v>351.1</v>
      </c>
      <c r="G243" s="440">
        <f t="shared" si="63"/>
        <v>1501.1</v>
      </c>
      <c r="H243" s="440">
        <v>1150</v>
      </c>
      <c r="I243" s="440">
        <v>351.1</v>
      </c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8">
        <f t="shared" si="62"/>
        <v>0</v>
      </c>
      <c r="U243" s="440">
        <f t="shared" si="61"/>
        <v>1501.1</v>
      </c>
      <c r="V243" s="437">
        <f t="shared" si="56"/>
        <v>1150</v>
      </c>
      <c r="W243" s="437">
        <f t="shared" si="57"/>
        <v>351.1</v>
      </c>
    </row>
    <row r="244" spans="1:23" s="151" customFormat="1" ht="15.75" customHeight="1" x14ac:dyDescent="0.3">
      <c r="A244" s="450" t="s">
        <v>262</v>
      </c>
      <c r="B244" s="432" t="s">
        <v>157</v>
      </c>
      <c r="C244" s="431" t="s">
        <v>142</v>
      </c>
      <c r="D244" s="440">
        <f t="shared" si="60"/>
        <v>50</v>
      </c>
      <c r="E244" s="440">
        <v>50</v>
      </c>
      <c r="F244" s="440"/>
      <c r="G244" s="440">
        <f t="shared" si="63"/>
        <v>2783.1</v>
      </c>
      <c r="H244" s="440">
        <v>2783.1</v>
      </c>
      <c r="I244" s="440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8">
        <f t="shared" si="62"/>
        <v>0</v>
      </c>
      <c r="U244" s="440">
        <f t="shared" si="61"/>
        <v>2783.1</v>
      </c>
      <c r="V244" s="437">
        <f t="shared" si="56"/>
        <v>2783.1</v>
      </c>
      <c r="W244" s="437">
        <f t="shared" si="57"/>
        <v>0</v>
      </c>
    </row>
    <row r="245" spans="1:23" s="151" customFormat="1" ht="15.75" customHeight="1" x14ac:dyDescent="0.3">
      <c r="A245" s="450" t="s">
        <v>263</v>
      </c>
      <c r="B245" s="432" t="s">
        <v>157</v>
      </c>
      <c r="C245" s="431" t="s">
        <v>142</v>
      </c>
      <c r="D245" s="440">
        <f t="shared" si="60"/>
        <v>2923</v>
      </c>
      <c r="E245" s="440">
        <v>2200</v>
      </c>
      <c r="F245" s="440">
        <v>723</v>
      </c>
      <c r="G245" s="440">
        <f t="shared" si="63"/>
        <v>3315.2</v>
      </c>
      <c r="H245" s="440">
        <v>2493.6</v>
      </c>
      <c r="I245" s="440">
        <v>821.6</v>
      </c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8">
        <f t="shared" si="62"/>
        <v>0</v>
      </c>
      <c r="U245" s="440">
        <f t="shared" si="61"/>
        <v>3315.2</v>
      </c>
      <c r="V245" s="437">
        <f t="shared" si="56"/>
        <v>2493.6</v>
      </c>
      <c r="W245" s="437">
        <f t="shared" si="57"/>
        <v>821.6</v>
      </c>
    </row>
    <row r="246" spans="1:23" s="151" customFormat="1" ht="15.75" customHeight="1" x14ac:dyDescent="0.3">
      <c r="A246" s="450" t="s">
        <v>264</v>
      </c>
      <c r="B246" s="432" t="s">
        <v>157</v>
      </c>
      <c r="C246" s="431" t="s">
        <v>142</v>
      </c>
      <c r="D246" s="440">
        <f t="shared" si="60"/>
        <v>808.6</v>
      </c>
      <c r="E246" s="440">
        <v>700</v>
      </c>
      <c r="F246" s="440">
        <v>108.6</v>
      </c>
      <c r="G246" s="440">
        <f t="shared" si="63"/>
        <v>858.6</v>
      </c>
      <c r="H246" s="440">
        <v>750</v>
      </c>
      <c r="I246" s="440">
        <v>108.6</v>
      </c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8">
        <f t="shared" si="62"/>
        <v>0</v>
      </c>
      <c r="U246" s="440">
        <f t="shared" si="61"/>
        <v>858.6</v>
      </c>
      <c r="V246" s="437">
        <f t="shared" si="56"/>
        <v>750</v>
      </c>
      <c r="W246" s="437">
        <f t="shared" si="57"/>
        <v>108.6</v>
      </c>
    </row>
    <row r="247" spans="1:23" s="151" customFormat="1" ht="15.75" customHeight="1" x14ac:dyDescent="0.3">
      <c r="A247" s="450" t="s">
        <v>265</v>
      </c>
      <c r="B247" s="432" t="s">
        <v>157</v>
      </c>
      <c r="C247" s="431" t="s">
        <v>142</v>
      </c>
      <c r="D247" s="440">
        <f t="shared" si="60"/>
        <v>1214</v>
      </c>
      <c r="E247" s="440">
        <v>950</v>
      </c>
      <c r="F247" s="440">
        <v>264</v>
      </c>
      <c r="G247" s="440">
        <f t="shared" si="63"/>
        <v>1317.3</v>
      </c>
      <c r="H247" s="440">
        <v>1179.8</v>
      </c>
      <c r="I247" s="440">
        <v>137.5</v>
      </c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8">
        <f t="shared" si="62"/>
        <v>0</v>
      </c>
      <c r="U247" s="440">
        <f t="shared" si="61"/>
        <v>1317.3</v>
      </c>
      <c r="V247" s="437">
        <f t="shared" si="56"/>
        <v>1179.8</v>
      </c>
      <c r="W247" s="437">
        <f t="shared" si="57"/>
        <v>137.5</v>
      </c>
    </row>
    <row r="248" spans="1:23" s="151" customFormat="1" ht="15.75" customHeight="1" x14ac:dyDescent="0.3">
      <c r="A248" s="450" t="s">
        <v>969</v>
      </c>
      <c r="B248" s="432" t="s">
        <v>157</v>
      </c>
      <c r="C248" s="431" t="s">
        <v>142</v>
      </c>
      <c r="D248" s="440">
        <f t="shared" si="60"/>
        <v>1437.5</v>
      </c>
      <c r="E248" s="440">
        <v>1200</v>
      </c>
      <c r="F248" s="440">
        <v>237.5</v>
      </c>
      <c r="G248" s="440">
        <f t="shared" si="63"/>
        <v>1613.9</v>
      </c>
      <c r="H248" s="440">
        <v>1250</v>
      </c>
      <c r="I248" s="440">
        <v>363.9</v>
      </c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8">
        <f t="shared" si="62"/>
        <v>0</v>
      </c>
      <c r="U248" s="440">
        <f t="shared" si="61"/>
        <v>1613.9</v>
      </c>
      <c r="V248" s="437">
        <f t="shared" si="56"/>
        <v>1250</v>
      </c>
      <c r="W248" s="437">
        <f t="shared" si="57"/>
        <v>363.9</v>
      </c>
    </row>
    <row r="249" spans="1:23" s="151" customFormat="1" ht="15.75" customHeight="1" x14ac:dyDescent="0.3">
      <c r="A249" s="450" t="s">
        <v>266</v>
      </c>
      <c r="B249" s="432" t="s">
        <v>157</v>
      </c>
      <c r="C249" s="431" t="s">
        <v>142</v>
      </c>
      <c r="D249" s="440">
        <f t="shared" si="60"/>
        <v>955.8</v>
      </c>
      <c r="E249" s="440">
        <v>900</v>
      </c>
      <c r="F249" s="440">
        <v>55.8</v>
      </c>
      <c r="G249" s="440">
        <f t="shared" si="63"/>
        <v>1132.3</v>
      </c>
      <c r="H249" s="440">
        <v>950</v>
      </c>
      <c r="I249" s="440">
        <v>182.3</v>
      </c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8">
        <f t="shared" si="62"/>
        <v>0</v>
      </c>
      <c r="U249" s="440">
        <f t="shared" si="61"/>
        <v>1132.3</v>
      </c>
      <c r="V249" s="437">
        <f t="shared" si="56"/>
        <v>950</v>
      </c>
      <c r="W249" s="437">
        <f t="shared" si="57"/>
        <v>182.3</v>
      </c>
    </row>
    <row r="250" spans="1:23" s="151" customFormat="1" ht="15.75" customHeight="1" x14ac:dyDescent="0.3">
      <c r="A250" s="450" t="s">
        <v>267</v>
      </c>
      <c r="B250" s="432" t="s">
        <v>157</v>
      </c>
      <c r="C250" s="431" t="s">
        <v>142</v>
      </c>
      <c r="D250" s="440">
        <f t="shared" si="60"/>
        <v>1229.2</v>
      </c>
      <c r="E250" s="440">
        <v>1100</v>
      </c>
      <c r="F250" s="440">
        <v>129.19999999999999</v>
      </c>
      <c r="G250" s="440">
        <f t="shared" si="63"/>
        <v>1545.1000000000001</v>
      </c>
      <c r="H250" s="440">
        <v>1315.9</v>
      </c>
      <c r="I250" s="440">
        <v>229.2</v>
      </c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8">
        <f t="shared" si="62"/>
        <v>0</v>
      </c>
      <c r="U250" s="440">
        <f t="shared" si="61"/>
        <v>1545.1000000000001</v>
      </c>
      <c r="V250" s="437">
        <f t="shared" si="56"/>
        <v>1315.9</v>
      </c>
      <c r="W250" s="437">
        <f t="shared" si="57"/>
        <v>229.2</v>
      </c>
    </row>
    <row r="251" spans="1:23" s="151" customFormat="1" ht="15.75" customHeight="1" x14ac:dyDescent="0.3">
      <c r="A251" s="450" t="s">
        <v>268</v>
      </c>
      <c r="B251" s="432" t="s">
        <v>157</v>
      </c>
      <c r="C251" s="431" t="s">
        <v>142</v>
      </c>
      <c r="D251" s="440">
        <f t="shared" si="60"/>
        <v>1027.7</v>
      </c>
      <c r="E251" s="440">
        <v>900</v>
      </c>
      <c r="F251" s="440">
        <v>127.7</v>
      </c>
      <c r="G251" s="440">
        <f t="shared" si="63"/>
        <v>1077.7</v>
      </c>
      <c r="H251" s="440">
        <v>950</v>
      </c>
      <c r="I251" s="440">
        <v>127.7</v>
      </c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8">
        <f t="shared" si="62"/>
        <v>0</v>
      </c>
      <c r="U251" s="440">
        <f t="shared" si="61"/>
        <v>1077.7</v>
      </c>
      <c r="V251" s="437">
        <f t="shared" si="56"/>
        <v>950</v>
      </c>
      <c r="W251" s="437">
        <f t="shared" si="57"/>
        <v>127.7</v>
      </c>
    </row>
    <row r="252" spans="1:23" s="151" customFormat="1" ht="17.25" customHeight="1" x14ac:dyDescent="0.3">
      <c r="A252" s="450" t="s">
        <v>109</v>
      </c>
      <c r="B252" s="432" t="s">
        <v>157</v>
      </c>
      <c r="C252" s="431" t="s">
        <v>142</v>
      </c>
      <c r="D252" s="440">
        <f t="shared" si="60"/>
        <v>126.4</v>
      </c>
      <c r="E252" s="440"/>
      <c r="F252" s="440">
        <v>126.4</v>
      </c>
      <c r="G252" s="440">
        <f t="shared" si="63"/>
        <v>89.7</v>
      </c>
      <c r="H252" s="440"/>
      <c r="I252" s="440">
        <v>89.7</v>
      </c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8">
        <f t="shared" si="62"/>
        <v>0</v>
      </c>
      <c r="U252" s="440">
        <f t="shared" si="61"/>
        <v>89.7</v>
      </c>
      <c r="V252" s="437">
        <f t="shared" si="56"/>
        <v>0</v>
      </c>
      <c r="W252" s="437">
        <f t="shared" si="57"/>
        <v>89.7</v>
      </c>
    </row>
    <row r="253" spans="1:23" s="151" customFormat="1" ht="36.75" customHeight="1" x14ac:dyDescent="0.3">
      <c r="A253" s="450" t="s">
        <v>856</v>
      </c>
      <c r="B253" s="432" t="s">
        <v>157</v>
      </c>
      <c r="C253" s="431" t="s">
        <v>142</v>
      </c>
      <c r="D253" s="440">
        <f>E253+F253</f>
        <v>1028.4000000000001</v>
      </c>
      <c r="E253" s="440">
        <v>1028.4000000000001</v>
      </c>
      <c r="F253" s="440"/>
      <c r="G253" s="440">
        <f>H253+I253</f>
        <v>878.4</v>
      </c>
      <c r="H253" s="440">
        <v>878.4</v>
      </c>
      <c r="I253" s="440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8">
        <f t="shared" si="62"/>
        <v>0</v>
      </c>
      <c r="U253" s="440">
        <f>V253+W253</f>
        <v>878.4</v>
      </c>
      <c r="V253" s="437">
        <f t="shared" si="56"/>
        <v>878.4</v>
      </c>
      <c r="W253" s="437">
        <f t="shared" si="57"/>
        <v>0</v>
      </c>
    </row>
    <row r="254" spans="1:23" s="151" customFormat="1" ht="37.5" x14ac:dyDescent="0.3">
      <c r="A254" s="450" t="s">
        <v>741</v>
      </c>
      <c r="B254" s="432" t="s">
        <v>157</v>
      </c>
      <c r="C254" s="431" t="s">
        <v>142</v>
      </c>
      <c r="D254" s="440"/>
      <c r="E254" s="440"/>
      <c r="F254" s="440"/>
      <c r="G254" s="440">
        <f>H254+I254</f>
        <v>39905</v>
      </c>
      <c r="H254" s="440">
        <v>30517.5</v>
      </c>
      <c r="I254" s="439">
        <v>9387.5</v>
      </c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8">
        <f t="shared" si="62"/>
        <v>0</v>
      </c>
      <c r="U254" s="440">
        <f>V254+W254</f>
        <v>39905</v>
      </c>
      <c r="V254" s="437">
        <f t="shared" si="56"/>
        <v>30517.5</v>
      </c>
      <c r="W254" s="437">
        <f t="shared" si="57"/>
        <v>9387.5</v>
      </c>
    </row>
    <row r="255" spans="1:23" s="151" customFormat="1" ht="37.5" x14ac:dyDescent="0.3">
      <c r="A255" s="450" t="s">
        <v>1051</v>
      </c>
      <c r="B255" s="432" t="s">
        <v>157</v>
      </c>
      <c r="C255" s="431" t="s">
        <v>142</v>
      </c>
      <c r="D255" s="440"/>
      <c r="E255" s="440"/>
      <c r="F255" s="440"/>
      <c r="G255" s="440">
        <f t="shared" ref="G255:G259" si="65">H255+I255</f>
        <v>5808</v>
      </c>
      <c r="H255" s="439">
        <f t="shared" ref="H255:I255" si="66">SUM(H256:H259)</f>
        <v>2904</v>
      </c>
      <c r="I255" s="439">
        <f t="shared" si="66"/>
        <v>2904</v>
      </c>
      <c r="J255" s="439">
        <f>SUM(J256:J259)</f>
        <v>0</v>
      </c>
      <c r="K255" s="439">
        <f t="shared" ref="K255:R255" si="67">SUM(K256:K259)</f>
        <v>0</v>
      </c>
      <c r="L255" s="439"/>
      <c r="M255" s="439">
        <f t="shared" si="67"/>
        <v>0</v>
      </c>
      <c r="N255" s="439"/>
      <c r="O255" s="439">
        <f t="shared" si="67"/>
        <v>0</v>
      </c>
      <c r="P255" s="439">
        <f t="shared" si="67"/>
        <v>0</v>
      </c>
      <c r="Q255" s="439">
        <f t="shared" si="67"/>
        <v>0</v>
      </c>
      <c r="R255" s="439">
        <f t="shared" si="67"/>
        <v>0</v>
      </c>
      <c r="S255" s="439"/>
      <c r="T255" s="438">
        <f t="shared" si="62"/>
        <v>0</v>
      </c>
      <c r="U255" s="440">
        <f t="shared" ref="U255:U259" si="68">V255+W255</f>
        <v>5808</v>
      </c>
      <c r="V255" s="437">
        <f t="shared" si="56"/>
        <v>2904</v>
      </c>
      <c r="W255" s="437">
        <f t="shared" si="57"/>
        <v>2904</v>
      </c>
    </row>
    <row r="256" spans="1:23" s="151" customFormat="1" ht="18.75" x14ac:dyDescent="0.3">
      <c r="A256" s="450" t="s">
        <v>260</v>
      </c>
      <c r="B256" s="432" t="s">
        <v>157</v>
      </c>
      <c r="C256" s="431" t="s">
        <v>142</v>
      </c>
      <c r="D256" s="440"/>
      <c r="E256" s="440"/>
      <c r="F256" s="440"/>
      <c r="G256" s="440">
        <f t="shared" si="65"/>
        <v>3000</v>
      </c>
      <c r="H256" s="439">
        <v>1500</v>
      </c>
      <c r="I256" s="439">
        <v>1500</v>
      </c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8">
        <f t="shared" si="62"/>
        <v>0</v>
      </c>
      <c r="U256" s="440">
        <f t="shared" si="68"/>
        <v>3000</v>
      </c>
      <c r="V256" s="437">
        <f t="shared" si="56"/>
        <v>1500</v>
      </c>
      <c r="W256" s="437">
        <f t="shared" si="57"/>
        <v>1500</v>
      </c>
    </row>
    <row r="257" spans="1:23" s="151" customFormat="1" ht="18.75" x14ac:dyDescent="0.3">
      <c r="A257" s="450" t="s">
        <v>258</v>
      </c>
      <c r="B257" s="432" t="s">
        <v>157</v>
      </c>
      <c r="C257" s="431" t="s">
        <v>142</v>
      </c>
      <c r="D257" s="440"/>
      <c r="E257" s="440"/>
      <c r="F257" s="440"/>
      <c r="G257" s="440">
        <f t="shared" si="65"/>
        <v>1000</v>
      </c>
      <c r="H257" s="439">
        <v>500</v>
      </c>
      <c r="I257" s="439">
        <v>500</v>
      </c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8">
        <f t="shared" si="62"/>
        <v>0</v>
      </c>
      <c r="U257" s="440">
        <f t="shared" si="68"/>
        <v>1000</v>
      </c>
      <c r="V257" s="437">
        <f t="shared" si="56"/>
        <v>500</v>
      </c>
      <c r="W257" s="437">
        <f t="shared" si="57"/>
        <v>500</v>
      </c>
    </row>
    <row r="258" spans="1:23" s="151" customFormat="1" ht="18.75" x14ac:dyDescent="0.3">
      <c r="A258" s="450" t="s">
        <v>259</v>
      </c>
      <c r="B258" s="432" t="s">
        <v>157</v>
      </c>
      <c r="C258" s="431" t="s">
        <v>142</v>
      </c>
      <c r="D258" s="440"/>
      <c r="E258" s="440"/>
      <c r="F258" s="440"/>
      <c r="G258" s="440">
        <f t="shared" si="65"/>
        <v>500</v>
      </c>
      <c r="H258" s="439">
        <v>250</v>
      </c>
      <c r="I258" s="439">
        <v>250</v>
      </c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8">
        <f t="shared" si="62"/>
        <v>0</v>
      </c>
      <c r="U258" s="440">
        <f t="shared" si="68"/>
        <v>500</v>
      </c>
      <c r="V258" s="437">
        <f t="shared" si="56"/>
        <v>250</v>
      </c>
      <c r="W258" s="437">
        <f t="shared" si="57"/>
        <v>250</v>
      </c>
    </row>
    <row r="259" spans="1:23" s="151" customFormat="1" ht="18.75" x14ac:dyDescent="0.3">
      <c r="A259" s="450" t="s">
        <v>265</v>
      </c>
      <c r="B259" s="432" t="s">
        <v>157</v>
      </c>
      <c r="C259" s="431" t="s">
        <v>142</v>
      </c>
      <c r="D259" s="440"/>
      <c r="E259" s="440"/>
      <c r="F259" s="440"/>
      <c r="G259" s="440">
        <f t="shared" si="65"/>
        <v>1308</v>
      </c>
      <c r="H259" s="439">
        <v>654</v>
      </c>
      <c r="I259" s="439">
        <v>654</v>
      </c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8">
        <f t="shared" si="62"/>
        <v>0</v>
      </c>
      <c r="U259" s="440">
        <f t="shared" si="68"/>
        <v>1308</v>
      </c>
      <c r="V259" s="437">
        <f t="shared" si="56"/>
        <v>654</v>
      </c>
      <c r="W259" s="437">
        <f t="shared" si="57"/>
        <v>654</v>
      </c>
    </row>
    <row r="260" spans="1:23" s="151" customFormat="1" ht="56.25" customHeight="1" x14ac:dyDescent="0.3">
      <c r="A260" s="450" t="s">
        <v>1175</v>
      </c>
      <c r="B260" s="432" t="s">
        <v>157</v>
      </c>
      <c r="C260" s="431" t="s">
        <v>142</v>
      </c>
      <c r="D260" s="440"/>
      <c r="E260" s="440"/>
      <c r="F260" s="440"/>
      <c r="G260" s="440">
        <f>H260+I260</f>
        <v>102038.8</v>
      </c>
      <c r="H260" s="440">
        <v>4000</v>
      </c>
      <c r="I260" s="439">
        <v>98038.8</v>
      </c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8">
        <f t="shared" si="62"/>
        <v>0</v>
      </c>
      <c r="U260" s="440">
        <f>V260+W260</f>
        <v>102038.8</v>
      </c>
      <c r="V260" s="437">
        <f t="shared" si="56"/>
        <v>4000</v>
      </c>
      <c r="W260" s="437">
        <f t="shared" si="57"/>
        <v>98038.8</v>
      </c>
    </row>
    <row r="261" spans="1:23" s="151" customFormat="1" ht="0.75" hidden="1" customHeight="1" x14ac:dyDescent="0.3">
      <c r="A261" s="450" t="s">
        <v>742</v>
      </c>
      <c r="B261" s="432" t="s">
        <v>157</v>
      </c>
      <c r="C261" s="431" t="s">
        <v>142</v>
      </c>
      <c r="D261" s="440"/>
      <c r="E261" s="440"/>
      <c r="F261" s="440"/>
      <c r="G261" s="440">
        <f>H261+I261</f>
        <v>0</v>
      </c>
      <c r="H261" s="440"/>
      <c r="I261" s="439">
        <v>0</v>
      </c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8">
        <f t="shared" si="62"/>
        <v>0</v>
      </c>
      <c r="U261" s="440">
        <f>V261+W261</f>
        <v>0</v>
      </c>
      <c r="V261" s="437">
        <f t="shared" si="56"/>
        <v>0</v>
      </c>
      <c r="W261" s="437">
        <f t="shared" si="57"/>
        <v>0</v>
      </c>
    </row>
    <row r="262" spans="1:23" s="151" customFormat="1" ht="37.5" hidden="1" customHeight="1" x14ac:dyDescent="0.3">
      <c r="A262" s="450" t="s">
        <v>743</v>
      </c>
      <c r="B262" s="432" t="s">
        <v>157</v>
      </c>
      <c r="C262" s="431" t="s">
        <v>142</v>
      </c>
      <c r="D262" s="440"/>
      <c r="E262" s="440"/>
      <c r="F262" s="440"/>
      <c r="G262" s="440"/>
      <c r="H262" s="440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8"/>
      <c r="U262" s="440"/>
      <c r="V262" s="437"/>
      <c r="W262" s="437"/>
    </row>
    <row r="263" spans="1:23" s="151" customFormat="1" ht="18" customHeight="1" x14ac:dyDescent="0.3">
      <c r="A263" s="449" t="s">
        <v>240</v>
      </c>
      <c r="B263" s="433" t="s">
        <v>157</v>
      </c>
      <c r="C263" s="429" t="s">
        <v>144</v>
      </c>
      <c r="D263" s="436">
        <f t="shared" ref="D263:D268" si="69">SUM(E263:F263)</f>
        <v>844649.5</v>
      </c>
      <c r="E263" s="436">
        <f>SUM(E264+E275+E281+E285+E289+E299+E308+E309+E305+E306+E311+E320+E324+E328+E334)</f>
        <v>224353.7</v>
      </c>
      <c r="F263" s="436">
        <f>SUM(F264+F275+F281+F285+F289+F299+F308+F309+F305+F306+F311+F320+F324+F328+F334)</f>
        <v>620295.80000000005</v>
      </c>
      <c r="G263" s="436">
        <f>SUM(H263:I263)</f>
        <v>901579.8</v>
      </c>
      <c r="H263" s="436">
        <f>SUM(H264+H275+H281+H285+H289+H299+H308+H309+H305+H306+H311+H320+H324+H328+H334+H335+H340)</f>
        <v>262422.5</v>
      </c>
      <c r="I263" s="436">
        <f>SUM(I264+I275+I281+I285+I289+I299+I308+I309+I305+I306+I311+I320+I324+I328+I334+I340+I333+I310)</f>
        <v>639157.30000000005</v>
      </c>
      <c r="J263" s="436">
        <f>SUM(J264+J275+J281+J285+J289+J299+J308+J309+J305+J306+J311+J320+J324+J328+J334+J340+J339+J307)</f>
        <v>0</v>
      </c>
      <c r="K263" s="436">
        <f>SUM(K264+K275+K281+K285+K289+K299+K308+K309+K305+K306+K311+K320+K324+K328+K334+K340+K333+K335+K307)</f>
        <v>0</v>
      </c>
      <c r="L263" s="436">
        <f>SUM(L264+L275+L281+L285+L289+L299+L308+L309+L305+L306+L311+L320+L324+L328+L334+L340+L333+L335)</f>
        <v>0</v>
      </c>
      <c r="M263" s="436">
        <f>SUM(M264+M275+M281+M285+M289+M299+M308+M309+M305+M306+M311+M320+M324+M328+M334+M340+M333+M335)</f>
        <v>0</v>
      </c>
      <c r="N263" s="436"/>
      <c r="O263" s="436">
        <f>SUM(O264+O275+O281+O285+O289+O299+O308+O309+O305+O306+O311+O320+O324+O328+O334+O340+O333+O335)</f>
        <v>0</v>
      </c>
      <c r="P263" s="436">
        <f>SUM(P264+P275+P281+P285+P289+P299+P308+P309+P305+P306+P311+P320+P324+P328+P334+P340+P333+P335)</f>
        <v>0</v>
      </c>
      <c r="Q263" s="436">
        <f>SUM(Q264+Q275+Q281+Q285+Q289+Q299+Q308+Q309+Q305+Q306+Q311+Q320+Q324+Q328+Q334+Q340+Q333+Q335+Q310)</f>
        <v>0</v>
      </c>
      <c r="R263" s="436">
        <f>SUM(R264+R275+R281+R285+R289+R299+R308+R309+R305+R306+R311+R320+R324+R328+R334+R340+R333+R335+R310)</f>
        <v>0</v>
      </c>
      <c r="S263" s="436"/>
      <c r="T263" s="436">
        <f>SUM(T264+T275+T281+T285+T289+T299+T308+T309+T305+T306+T311+T320+T324+T328+T334+T340+T333+T335)</f>
        <v>0</v>
      </c>
      <c r="U263" s="436">
        <f t="shared" ref="U263:U268" si="70">SUM(V263:W263)</f>
        <v>901579.8</v>
      </c>
      <c r="V263" s="437">
        <f>H263+J263+K263+M263+L263</f>
        <v>262422.5</v>
      </c>
      <c r="W263" s="437">
        <f t="shared" si="57"/>
        <v>639157.30000000005</v>
      </c>
    </row>
    <row r="264" spans="1:23" s="151" customFormat="1" ht="33" customHeight="1" x14ac:dyDescent="0.3">
      <c r="A264" s="450" t="s">
        <v>857</v>
      </c>
      <c r="B264" s="432"/>
      <c r="C264" s="431"/>
      <c r="D264" s="440">
        <f t="shared" si="69"/>
        <v>651747.80000000005</v>
      </c>
      <c r="E264" s="440">
        <f>SUM(E265+E266+E267+E268+E270+E271+E272+E273+E274)</f>
        <v>66819.8</v>
      </c>
      <c r="F264" s="440">
        <f>SUM(F265+F266+F267+F268+F270+F271+F272+F273+F274)</f>
        <v>584928</v>
      </c>
      <c r="G264" s="440">
        <f t="shared" si="63"/>
        <v>660918</v>
      </c>
      <c r="H264" s="440">
        <f t="shared" ref="H264:R264" si="71">SUM(H265+H266+H267+H268+H270+H271+H272+H273+H274)</f>
        <v>69879.999999999985</v>
      </c>
      <c r="I264" s="440">
        <f t="shared" si="71"/>
        <v>591038</v>
      </c>
      <c r="J264" s="440">
        <f>SUM(J265+J266+J267+J268+J270+J271+J272+J273+J274)</f>
        <v>0</v>
      </c>
      <c r="K264" s="440">
        <f t="shared" si="71"/>
        <v>0</v>
      </c>
      <c r="L264" s="440"/>
      <c r="M264" s="440">
        <f t="shared" si="71"/>
        <v>0</v>
      </c>
      <c r="N264" s="440"/>
      <c r="O264" s="440">
        <f t="shared" si="71"/>
        <v>0</v>
      </c>
      <c r="P264" s="440">
        <f t="shared" si="71"/>
        <v>0</v>
      </c>
      <c r="Q264" s="440">
        <f t="shared" si="71"/>
        <v>0</v>
      </c>
      <c r="R264" s="440">
        <f t="shared" si="71"/>
        <v>0</v>
      </c>
      <c r="S264" s="440"/>
      <c r="T264" s="438">
        <f t="shared" ref="T264:T295" si="72">SUM(J264:R264)</f>
        <v>0</v>
      </c>
      <c r="U264" s="440">
        <f t="shared" si="70"/>
        <v>660918</v>
      </c>
      <c r="V264" s="437">
        <f t="shared" si="56"/>
        <v>69879.999999999985</v>
      </c>
      <c r="W264" s="437">
        <f t="shared" si="57"/>
        <v>591038</v>
      </c>
    </row>
    <row r="265" spans="1:23" s="151" customFormat="1" ht="16.5" customHeight="1" x14ac:dyDescent="0.3">
      <c r="A265" s="450" t="s">
        <v>881</v>
      </c>
      <c r="B265" s="432" t="s">
        <v>157</v>
      </c>
      <c r="C265" s="432" t="s">
        <v>144</v>
      </c>
      <c r="D265" s="440">
        <f t="shared" si="69"/>
        <v>96738.900000000009</v>
      </c>
      <c r="E265" s="440">
        <v>9135.2999999999993</v>
      </c>
      <c r="F265" s="440">
        <v>87603.6</v>
      </c>
      <c r="G265" s="440">
        <f t="shared" si="63"/>
        <v>97726.400000000009</v>
      </c>
      <c r="H265" s="440">
        <v>9135.2999999999993</v>
      </c>
      <c r="I265" s="440">
        <v>88591.1</v>
      </c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8">
        <f t="shared" si="72"/>
        <v>0</v>
      </c>
      <c r="U265" s="440">
        <f t="shared" si="70"/>
        <v>97726.400000000009</v>
      </c>
      <c r="V265" s="437">
        <f t="shared" si="56"/>
        <v>9135.2999999999993</v>
      </c>
      <c r="W265" s="437">
        <f t="shared" si="57"/>
        <v>88591.1</v>
      </c>
    </row>
    <row r="266" spans="1:23" s="151" customFormat="1" ht="16.5" customHeight="1" x14ac:dyDescent="0.3">
      <c r="A266" s="450" t="s">
        <v>882</v>
      </c>
      <c r="B266" s="432" t="s">
        <v>157</v>
      </c>
      <c r="C266" s="432" t="s">
        <v>144</v>
      </c>
      <c r="D266" s="440">
        <f t="shared" si="69"/>
        <v>69238.3</v>
      </c>
      <c r="E266" s="440">
        <v>4516.8</v>
      </c>
      <c r="F266" s="440">
        <v>64721.5</v>
      </c>
      <c r="G266" s="440">
        <f t="shared" si="63"/>
        <v>69959.399999999994</v>
      </c>
      <c r="H266" s="440">
        <v>4516.8</v>
      </c>
      <c r="I266" s="440">
        <v>65442.6</v>
      </c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8">
        <f t="shared" si="72"/>
        <v>0</v>
      </c>
      <c r="U266" s="440">
        <f t="shared" si="70"/>
        <v>69959.399999999994</v>
      </c>
      <c r="V266" s="437">
        <f t="shared" si="56"/>
        <v>4516.8</v>
      </c>
      <c r="W266" s="437">
        <f t="shared" si="57"/>
        <v>65442.6</v>
      </c>
    </row>
    <row r="267" spans="1:23" s="151" customFormat="1" ht="16.5" customHeight="1" x14ac:dyDescent="0.3">
      <c r="A267" s="450" t="s">
        <v>758</v>
      </c>
      <c r="B267" s="432" t="s">
        <v>157</v>
      </c>
      <c r="C267" s="432" t="s">
        <v>144</v>
      </c>
      <c r="D267" s="440">
        <f t="shared" si="69"/>
        <v>83234</v>
      </c>
      <c r="E267" s="440">
        <v>4832.3</v>
      </c>
      <c r="F267" s="440">
        <v>78401.7</v>
      </c>
      <c r="G267" s="440">
        <f t="shared" si="63"/>
        <v>84863.3</v>
      </c>
      <c r="H267" s="440">
        <v>5615.2</v>
      </c>
      <c r="I267" s="440">
        <v>79248.100000000006</v>
      </c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8">
        <f t="shared" si="72"/>
        <v>0</v>
      </c>
      <c r="U267" s="440">
        <f t="shared" si="70"/>
        <v>84863.3</v>
      </c>
      <c r="V267" s="437">
        <f t="shared" si="56"/>
        <v>5615.2</v>
      </c>
      <c r="W267" s="437">
        <f t="shared" si="57"/>
        <v>79248.100000000006</v>
      </c>
    </row>
    <row r="268" spans="1:23" s="151" customFormat="1" ht="16.5" customHeight="1" x14ac:dyDescent="0.3">
      <c r="A268" s="450" t="s">
        <v>759</v>
      </c>
      <c r="B268" s="432" t="s">
        <v>157</v>
      </c>
      <c r="C268" s="432" t="s">
        <v>144</v>
      </c>
      <c r="D268" s="440">
        <f t="shared" si="69"/>
        <v>155361.09999999998</v>
      </c>
      <c r="E268" s="440">
        <v>23233.3</v>
      </c>
      <c r="F268" s="440">
        <v>132127.79999999999</v>
      </c>
      <c r="G268" s="440">
        <f t="shared" si="63"/>
        <v>157592.29999999999</v>
      </c>
      <c r="H268" s="440">
        <v>24335.9</v>
      </c>
      <c r="I268" s="440">
        <v>133256.4</v>
      </c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8">
        <f t="shared" si="72"/>
        <v>0</v>
      </c>
      <c r="U268" s="440">
        <f t="shared" si="70"/>
        <v>157592.29999999999</v>
      </c>
      <c r="V268" s="437">
        <f t="shared" si="56"/>
        <v>24335.9</v>
      </c>
      <c r="W268" s="437">
        <f t="shared" si="57"/>
        <v>133256.4</v>
      </c>
    </row>
    <row r="269" spans="1:23" s="151" customFormat="1" ht="16.5" customHeight="1" x14ac:dyDescent="0.3">
      <c r="A269" s="450" t="s">
        <v>541</v>
      </c>
      <c r="B269" s="432" t="s">
        <v>157</v>
      </c>
      <c r="C269" s="432" t="s">
        <v>144</v>
      </c>
      <c r="D269" s="440">
        <v>6500</v>
      </c>
      <c r="E269" s="440">
        <v>6500</v>
      </c>
      <c r="F269" s="440"/>
      <c r="G269" s="440">
        <v>6500</v>
      </c>
      <c r="H269" s="440">
        <v>6500</v>
      </c>
      <c r="I269" s="440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8">
        <f t="shared" si="72"/>
        <v>0</v>
      </c>
      <c r="U269" s="440">
        <v>6500</v>
      </c>
      <c r="V269" s="437">
        <f t="shared" ref="V269:V330" si="73">H269+J269+K269+M269</f>
        <v>6500</v>
      </c>
      <c r="W269" s="437">
        <f t="shared" ref="W269:W330" si="74">I269+O269+P269+Q269+R269</f>
        <v>0</v>
      </c>
    </row>
    <row r="270" spans="1:23" s="151" customFormat="1" ht="16.5" customHeight="1" x14ac:dyDescent="0.3">
      <c r="A270" s="450" t="s">
        <v>762</v>
      </c>
      <c r="B270" s="432" t="s">
        <v>157</v>
      </c>
      <c r="C270" s="432" t="s">
        <v>144</v>
      </c>
      <c r="D270" s="440">
        <f t="shared" ref="D270:D344" si="75">SUM(E270:F270)</f>
        <v>74890.099999999991</v>
      </c>
      <c r="E270" s="440">
        <v>5251.9</v>
      </c>
      <c r="F270" s="440">
        <v>69638.2</v>
      </c>
      <c r="G270" s="440">
        <f t="shared" si="63"/>
        <v>76149.899999999994</v>
      </c>
      <c r="H270" s="440">
        <v>5790.7</v>
      </c>
      <c r="I270" s="440">
        <v>70359.199999999997</v>
      </c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8">
        <f t="shared" si="72"/>
        <v>0</v>
      </c>
      <c r="U270" s="440">
        <f t="shared" ref="U270:U343" si="76">SUM(V270:W270)</f>
        <v>76149.899999999994</v>
      </c>
      <c r="V270" s="437">
        <f t="shared" si="73"/>
        <v>5790.7</v>
      </c>
      <c r="W270" s="437">
        <f t="shared" si="74"/>
        <v>70359.199999999997</v>
      </c>
    </row>
    <row r="271" spans="1:23" s="151" customFormat="1" ht="16.5" customHeight="1" x14ac:dyDescent="0.3">
      <c r="A271" s="450" t="s">
        <v>760</v>
      </c>
      <c r="B271" s="432" t="s">
        <v>157</v>
      </c>
      <c r="C271" s="432" t="s">
        <v>144</v>
      </c>
      <c r="D271" s="440">
        <f t="shared" si="75"/>
        <v>37963.4</v>
      </c>
      <c r="E271" s="440">
        <v>6727.3</v>
      </c>
      <c r="F271" s="440">
        <v>31236.1</v>
      </c>
      <c r="G271" s="440">
        <f t="shared" si="63"/>
        <v>38950.400000000001</v>
      </c>
      <c r="H271" s="440">
        <v>7363.2</v>
      </c>
      <c r="I271" s="440">
        <v>31587.200000000001</v>
      </c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8">
        <f t="shared" si="72"/>
        <v>0</v>
      </c>
      <c r="U271" s="440">
        <f t="shared" si="76"/>
        <v>38950.400000000001</v>
      </c>
      <c r="V271" s="437">
        <f t="shared" si="73"/>
        <v>7363.2</v>
      </c>
      <c r="W271" s="437">
        <f t="shared" si="74"/>
        <v>31587.200000000001</v>
      </c>
    </row>
    <row r="272" spans="1:23" s="151" customFormat="1" ht="16.5" customHeight="1" x14ac:dyDescent="0.3">
      <c r="A272" s="450" t="s">
        <v>761</v>
      </c>
      <c r="B272" s="432" t="s">
        <v>157</v>
      </c>
      <c r="C272" s="432" t="s">
        <v>144</v>
      </c>
      <c r="D272" s="440">
        <f t="shared" si="75"/>
        <v>46096.399999999994</v>
      </c>
      <c r="E272" s="440">
        <v>3502.2</v>
      </c>
      <c r="F272" s="440">
        <v>42594.2</v>
      </c>
      <c r="G272" s="440">
        <f t="shared" si="63"/>
        <v>46466.299999999996</v>
      </c>
      <c r="H272" s="440">
        <v>3502.2</v>
      </c>
      <c r="I272" s="440">
        <v>42964.1</v>
      </c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8">
        <f t="shared" si="72"/>
        <v>0</v>
      </c>
      <c r="U272" s="440">
        <f t="shared" si="76"/>
        <v>46466.299999999996</v>
      </c>
      <c r="V272" s="437">
        <f t="shared" si="73"/>
        <v>3502.2</v>
      </c>
      <c r="W272" s="437">
        <f t="shared" si="74"/>
        <v>42964.1</v>
      </c>
    </row>
    <row r="273" spans="1:23" s="151" customFormat="1" ht="16.5" customHeight="1" x14ac:dyDescent="0.3">
      <c r="A273" s="450" t="s">
        <v>409</v>
      </c>
      <c r="B273" s="432" t="s">
        <v>157</v>
      </c>
      <c r="C273" s="432" t="s">
        <v>144</v>
      </c>
      <c r="D273" s="440">
        <f t="shared" si="75"/>
        <v>88225.599999999991</v>
      </c>
      <c r="E273" s="440">
        <v>9620.7000000000007</v>
      </c>
      <c r="F273" s="440">
        <v>78604.899999999994</v>
      </c>
      <c r="G273" s="440">
        <f t="shared" si="63"/>
        <v>89210</v>
      </c>
      <c r="H273" s="440">
        <v>9620.7000000000007</v>
      </c>
      <c r="I273" s="440">
        <v>79589.3</v>
      </c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8">
        <f t="shared" si="72"/>
        <v>0</v>
      </c>
      <c r="U273" s="440">
        <f t="shared" si="76"/>
        <v>89210</v>
      </c>
      <c r="V273" s="437">
        <f t="shared" si="73"/>
        <v>9620.7000000000007</v>
      </c>
      <c r="W273" s="437">
        <f t="shared" si="74"/>
        <v>79589.3</v>
      </c>
    </row>
    <row r="274" spans="1:23" s="151" customFormat="1" ht="16.5" hidden="1" customHeight="1" x14ac:dyDescent="0.3">
      <c r="A274" s="450" t="s">
        <v>487</v>
      </c>
      <c r="B274" s="432" t="s">
        <v>157</v>
      </c>
      <c r="C274" s="432" t="s">
        <v>144</v>
      </c>
      <c r="D274" s="440">
        <f t="shared" si="75"/>
        <v>0</v>
      </c>
      <c r="E274" s="440"/>
      <c r="F274" s="440"/>
      <c r="G274" s="440">
        <f t="shared" si="63"/>
        <v>0</v>
      </c>
      <c r="H274" s="440"/>
      <c r="I274" s="440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8">
        <f t="shared" si="72"/>
        <v>0</v>
      </c>
      <c r="U274" s="440">
        <f t="shared" si="76"/>
        <v>0</v>
      </c>
      <c r="V274" s="437">
        <f t="shared" si="73"/>
        <v>0</v>
      </c>
      <c r="W274" s="437">
        <f t="shared" si="74"/>
        <v>0</v>
      </c>
    </row>
    <row r="275" spans="1:23" s="151" customFormat="1" ht="24" customHeight="1" x14ac:dyDescent="0.3">
      <c r="A275" s="450" t="s">
        <v>25</v>
      </c>
      <c r="B275" s="432" t="s">
        <v>157</v>
      </c>
      <c r="C275" s="432" t="s">
        <v>144</v>
      </c>
      <c r="D275" s="440">
        <f t="shared" si="75"/>
        <v>35248.9</v>
      </c>
      <c r="E275" s="440"/>
      <c r="F275" s="440">
        <f>SUM(F276+F277+F278+F279+F280)</f>
        <v>35248.9</v>
      </c>
      <c r="G275" s="440">
        <f t="shared" si="63"/>
        <v>35248.9</v>
      </c>
      <c r="H275" s="440"/>
      <c r="I275" s="440">
        <f>SUM(I276+I277+I278+I279+I280)</f>
        <v>35248.9</v>
      </c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8">
        <f t="shared" si="72"/>
        <v>0</v>
      </c>
      <c r="U275" s="440">
        <f t="shared" si="76"/>
        <v>35248.9</v>
      </c>
      <c r="V275" s="437">
        <f t="shared" si="73"/>
        <v>0</v>
      </c>
      <c r="W275" s="437">
        <f t="shared" si="74"/>
        <v>35248.9</v>
      </c>
    </row>
    <row r="276" spans="1:23" s="151" customFormat="1" ht="15.75" customHeight="1" x14ac:dyDescent="0.3">
      <c r="A276" s="450" t="s">
        <v>241</v>
      </c>
      <c r="B276" s="432" t="s">
        <v>157</v>
      </c>
      <c r="C276" s="432" t="s">
        <v>144</v>
      </c>
      <c r="D276" s="440">
        <f t="shared" si="75"/>
        <v>33912.199999999997</v>
      </c>
      <c r="E276" s="440"/>
      <c r="F276" s="440">
        <v>33912.199999999997</v>
      </c>
      <c r="G276" s="440">
        <f t="shared" si="63"/>
        <v>33912.199999999997</v>
      </c>
      <c r="H276" s="440"/>
      <c r="I276" s="440">
        <v>33912.199999999997</v>
      </c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8">
        <f t="shared" si="72"/>
        <v>0</v>
      </c>
      <c r="U276" s="440">
        <f t="shared" si="76"/>
        <v>33912.199999999997</v>
      </c>
      <c r="V276" s="437">
        <f t="shared" si="73"/>
        <v>0</v>
      </c>
      <c r="W276" s="437">
        <f t="shared" si="74"/>
        <v>33912.199999999997</v>
      </c>
    </row>
    <row r="277" spans="1:23" s="151" customFormat="1" ht="14.25" customHeight="1" x14ac:dyDescent="0.3">
      <c r="A277" s="450" t="s">
        <v>242</v>
      </c>
      <c r="B277" s="432" t="s">
        <v>157</v>
      </c>
      <c r="C277" s="432" t="s">
        <v>144</v>
      </c>
      <c r="D277" s="440">
        <f t="shared" si="75"/>
        <v>1096.9000000000001</v>
      </c>
      <c r="E277" s="440"/>
      <c r="F277" s="440">
        <v>1096.9000000000001</v>
      </c>
      <c r="G277" s="440">
        <f t="shared" si="63"/>
        <v>1096.9000000000001</v>
      </c>
      <c r="H277" s="440"/>
      <c r="I277" s="440">
        <v>1096.9000000000001</v>
      </c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8">
        <f t="shared" si="72"/>
        <v>0</v>
      </c>
      <c r="U277" s="440">
        <f t="shared" si="76"/>
        <v>1096.9000000000001</v>
      </c>
      <c r="V277" s="437">
        <f t="shared" si="73"/>
        <v>0</v>
      </c>
      <c r="W277" s="437">
        <f t="shared" si="74"/>
        <v>1096.9000000000001</v>
      </c>
    </row>
    <row r="278" spans="1:23" s="151" customFormat="1" ht="1.5" hidden="1" customHeight="1" x14ac:dyDescent="0.3">
      <c r="A278" s="450" t="s">
        <v>79</v>
      </c>
      <c r="B278" s="432" t="s">
        <v>157</v>
      </c>
      <c r="C278" s="432" t="s">
        <v>144</v>
      </c>
      <c r="D278" s="440">
        <f t="shared" si="75"/>
        <v>0</v>
      </c>
      <c r="E278" s="440"/>
      <c r="F278" s="440"/>
      <c r="G278" s="440">
        <f t="shared" si="63"/>
        <v>0</v>
      </c>
      <c r="H278" s="440"/>
      <c r="I278" s="440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8">
        <f t="shared" si="72"/>
        <v>0</v>
      </c>
      <c r="U278" s="440">
        <f t="shared" si="76"/>
        <v>0</v>
      </c>
      <c r="V278" s="437">
        <f t="shared" si="73"/>
        <v>0</v>
      </c>
      <c r="W278" s="437">
        <f t="shared" si="74"/>
        <v>0</v>
      </c>
    </row>
    <row r="279" spans="1:23" s="151" customFormat="1" ht="18.75" x14ac:dyDescent="0.3">
      <c r="A279" s="450" t="s">
        <v>243</v>
      </c>
      <c r="B279" s="432" t="s">
        <v>157</v>
      </c>
      <c r="C279" s="432" t="s">
        <v>144</v>
      </c>
      <c r="D279" s="440">
        <f t="shared" si="75"/>
        <v>239.8</v>
      </c>
      <c r="E279" s="440"/>
      <c r="F279" s="440">
        <v>239.8</v>
      </c>
      <c r="G279" s="440">
        <f t="shared" si="63"/>
        <v>239.8</v>
      </c>
      <c r="H279" s="440"/>
      <c r="I279" s="440">
        <v>239.8</v>
      </c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8">
        <f t="shared" si="72"/>
        <v>0</v>
      </c>
      <c r="U279" s="440">
        <f t="shared" si="76"/>
        <v>239.8</v>
      </c>
      <c r="V279" s="437">
        <f t="shared" si="73"/>
        <v>0</v>
      </c>
      <c r="W279" s="437">
        <f t="shared" si="74"/>
        <v>239.8</v>
      </c>
    </row>
    <row r="280" spans="1:23" s="151" customFormat="1" ht="37.5" hidden="1" x14ac:dyDescent="0.3">
      <c r="A280" s="450" t="s">
        <v>244</v>
      </c>
      <c r="B280" s="432" t="s">
        <v>157</v>
      </c>
      <c r="C280" s="432" t="s">
        <v>144</v>
      </c>
      <c r="D280" s="440">
        <f t="shared" si="75"/>
        <v>0</v>
      </c>
      <c r="E280" s="440"/>
      <c r="F280" s="440"/>
      <c r="G280" s="440">
        <f t="shared" si="63"/>
        <v>0</v>
      </c>
      <c r="H280" s="440"/>
      <c r="I280" s="440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8">
        <f t="shared" si="72"/>
        <v>0</v>
      </c>
      <c r="U280" s="440">
        <f t="shared" si="76"/>
        <v>0</v>
      </c>
      <c r="V280" s="437">
        <f t="shared" si="73"/>
        <v>0</v>
      </c>
      <c r="W280" s="437">
        <f t="shared" si="74"/>
        <v>0</v>
      </c>
    </row>
    <row r="281" spans="1:23" s="151" customFormat="1" ht="21" customHeight="1" x14ac:dyDescent="0.3">
      <c r="A281" s="450" t="s">
        <v>858</v>
      </c>
      <c r="B281" s="432"/>
      <c r="C281" s="432"/>
      <c r="D281" s="440">
        <f t="shared" si="75"/>
        <v>95751.1</v>
      </c>
      <c r="E281" s="440">
        <f>SUM(E282+E283+E284)</f>
        <v>95751.1</v>
      </c>
      <c r="F281" s="440">
        <f>SUM(F282+F283+F284)</f>
        <v>0</v>
      </c>
      <c r="G281" s="440">
        <f t="shared" si="63"/>
        <v>101732.8</v>
      </c>
      <c r="H281" s="440">
        <f>SUM(H282+H283+H284)</f>
        <v>101732.8</v>
      </c>
      <c r="I281" s="440">
        <f>SUM(I282+I283+I284)</f>
        <v>0</v>
      </c>
      <c r="J281" s="440">
        <f t="shared" ref="J281:R281" si="77">SUM(J282+J283+J284)</f>
        <v>0</v>
      </c>
      <c r="K281" s="440">
        <f t="shared" si="77"/>
        <v>0</v>
      </c>
      <c r="L281" s="440"/>
      <c r="M281" s="440">
        <f t="shared" si="77"/>
        <v>0</v>
      </c>
      <c r="N281" s="440"/>
      <c r="O281" s="440">
        <f t="shared" si="77"/>
        <v>0</v>
      </c>
      <c r="P281" s="440">
        <f t="shared" si="77"/>
        <v>0</v>
      </c>
      <c r="Q281" s="440">
        <f t="shared" si="77"/>
        <v>0</v>
      </c>
      <c r="R281" s="440">
        <f t="shared" si="77"/>
        <v>0</v>
      </c>
      <c r="S281" s="440"/>
      <c r="T281" s="438">
        <f t="shared" si="72"/>
        <v>0</v>
      </c>
      <c r="U281" s="440">
        <f t="shared" si="76"/>
        <v>101732.8</v>
      </c>
      <c r="V281" s="437">
        <f t="shared" si="73"/>
        <v>101732.8</v>
      </c>
      <c r="W281" s="437">
        <f t="shared" si="74"/>
        <v>0</v>
      </c>
    </row>
    <row r="282" spans="1:23" s="151" customFormat="1" ht="19.5" customHeight="1" x14ac:dyDescent="0.3">
      <c r="A282" s="450" t="s">
        <v>269</v>
      </c>
      <c r="B282" s="432" t="s">
        <v>157</v>
      </c>
      <c r="C282" s="432" t="s">
        <v>144</v>
      </c>
      <c r="D282" s="440">
        <f t="shared" si="75"/>
        <v>17510.8</v>
      </c>
      <c r="E282" s="440">
        <v>17510.8</v>
      </c>
      <c r="F282" s="440"/>
      <c r="G282" s="440">
        <f t="shared" si="63"/>
        <v>18155</v>
      </c>
      <c r="H282" s="440">
        <v>18155</v>
      </c>
      <c r="I282" s="440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8">
        <f t="shared" si="72"/>
        <v>0</v>
      </c>
      <c r="U282" s="440">
        <f t="shared" si="76"/>
        <v>18155</v>
      </c>
      <c r="V282" s="437">
        <f t="shared" si="73"/>
        <v>18155</v>
      </c>
      <c r="W282" s="437">
        <f t="shared" si="74"/>
        <v>0</v>
      </c>
    </row>
    <row r="283" spans="1:23" s="151" customFormat="1" ht="18.75" customHeight="1" x14ac:dyDescent="0.3">
      <c r="A283" s="450" t="s">
        <v>271</v>
      </c>
      <c r="B283" s="432" t="s">
        <v>157</v>
      </c>
      <c r="C283" s="432" t="s">
        <v>144</v>
      </c>
      <c r="D283" s="440">
        <f t="shared" si="75"/>
        <v>45306.400000000001</v>
      </c>
      <c r="E283" s="440">
        <v>45306.400000000001</v>
      </c>
      <c r="F283" s="440"/>
      <c r="G283" s="440">
        <f t="shared" si="63"/>
        <v>49662.1</v>
      </c>
      <c r="H283" s="440">
        <v>49662.1</v>
      </c>
      <c r="I283" s="440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8">
        <f t="shared" si="72"/>
        <v>0</v>
      </c>
      <c r="U283" s="440">
        <f t="shared" si="76"/>
        <v>49662.1</v>
      </c>
      <c r="V283" s="437">
        <f t="shared" si="73"/>
        <v>49662.1</v>
      </c>
      <c r="W283" s="437">
        <f t="shared" si="74"/>
        <v>0</v>
      </c>
    </row>
    <row r="284" spans="1:23" s="151" customFormat="1" ht="17.25" customHeight="1" x14ac:dyDescent="0.3">
      <c r="A284" s="450" t="s">
        <v>270</v>
      </c>
      <c r="B284" s="432" t="s">
        <v>157</v>
      </c>
      <c r="C284" s="432" t="s">
        <v>144</v>
      </c>
      <c r="D284" s="440">
        <f t="shared" si="75"/>
        <v>32933.9</v>
      </c>
      <c r="E284" s="440">
        <v>32933.9</v>
      </c>
      <c r="F284" s="440"/>
      <c r="G284" s="440">
        <f t="shared" si="63"/>
        <v>33915.699999999997</v>
      </c>
      <c r="H284" s="440">
        <v>33915.699999999997</v>
      </c>
      <c r="I284" s="440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8">
        <f t="shared" si="72"/>
        <v>0</v>
      </c>
      <c r="U284" s="440">
        <f t="shared" si="76"/>
        <v>33915.699999999997</v>
      </c>
      <c r="V284" s="437">
        <f t="shared" si="73"/>
        <v>33915.699999999997</v>
      </c>
      <c r="W284" s="437">
        <f t="shared" si="74"/>
        <v>0</v>
      </c>
    </row>
    <row r="285" spans="1:23" s="151" customFormat="1" ht="38.25" customHeight="1" x14ac:dyDescent="0.3">
      <c r="A285" s="450" t="s">
        <v>859</v>
      </c>
      <c r="B285" s="432"/>
      <c r="C285" s="432"/>
      <c r="D285" s="440">
        <f t="shared" si="75"/>
        <v>43524.800000000003</v>
      </c>
      <c r="E285" s="440">
        <f>SUM(E286+E287+E288)</f>
        <v>43524.800000000003</v>
      </c>
      <c r="F285" s="440"/>
      <c r="G285" s="440">
        <f t="shared" si="63"/>
        <v>44765.2</v>
      </c>
      <c r="H285" s="440">
        <f>SUM(H286+H287+H288)</f>
        <v>44765.2</v>
      </c>
      <c r="I285" s="440">
        <f t="shared" ref="I285:R285" si="78">SUM(I286+I287+I288)</f>
        <v>0</v>
      </c>
      <c r="J285" s="440">
        <f t="shared" si="78"/>
        <v>0</v>
      </c>
      <c r="K285" s="440">
        <f t="shared" si="78"/>
        <v>0</v>
      </c>
      <c r="L285" s="440"/>
      <c r="M285" s="440">
        <f t="shared" si="78"/>
        <v>0</v>
      </c>
      <c r="N285" s="440"/>
      <c r="O285" s="440">
        <f t="shared" si="78"/>
        <v>0</v>
      </c>
      <c r="P285" s="440">
        <f t="shared" si="78"/>
        <v>0</v>
      </c>
      <c r="Q285" s="440">
        <f t="shared" si="78"/>
        <v>0</v>
      </c>
      <c r="R285" s="440">
        <f t="shared" si="78"/>
        <v>0</v>
      </c>
      <c r="S285" s="440"/>
      <c r="T285" s="438">
        <f t="shared" si="72"/>
        <v>0</v>
      </c>
      <c r="U285" s="440">
        <f t="shared" si="76"/>
        <v>44765.2</v>
      </c>
      <c r="V285" s="437">
        <f t="shared" si="73"/>
        <v>44765.2</v>
      </c>
      <c r="W285" s="437">
        <f t="shared" si="74"/>
        <v>0</v>
      </c>
    </row>
    <row r="286" spans="1:23" s="151" customFormat="1" ht="18.75" customHeight="1" x14ac:dyDescent="0.3">
      <c r="A286" s="450" t="s">
        <v>272</v>
      </c>
      <c r="B286" s="432" t="s">
        <v>157</v>
      </c>
      <c r="C286" s="432" t="s">
        <v>144</v>
      </c>
      <c r="D286" s="440">
        <f t="shared" si="75"/>
        <v>14789.5</v>
      </c>
      <c r="E286" s="440">
        <v>14789.5</v>
      </c>
      <c r="F286" s="440"/>
      <c r="G286" s="440">
        <f t="shared" si="63"/>
        <v>15301.2</v>
      </c>
      <c r="H286" s="440">
        <v>15301.2</v>
      </c>
      <c r="I286" s="440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8">
        <f t="shared" si="72"/>
        <v>0</v>
      </c>
      <c r="U286" s="440">
        <f t="shared" si="76"/>
        <v>15301.2</v>
      </c>
      <c r="V286" s="437">
        <f t="shared" si="73"/>
        <v>15301.2</v>
      </c>
      <c r="W286" s="437">
        <f t="shared" si="74"/>
        <v>0</v>
      </c>
    </row>
    <row r="287" spans="1:23" s="151" customFormat="1" ht="19.5" customHeight="1" x14ac:dyDescent="0.3">
      <c r="A287" s="450" t="s">
        <v>273</v>
      </c>
      <c r="B287" s="432" t="s">
        <v>157</v>
      </c>
      <c r="C287" s="432" t="s">
        <v>144</v>
      </c>
      <c r="D287" s="440">
        <f t="shared" si="75"/>
        <v>13240.7</v>
      </c>
      <c r="E287" s="440">
        <v>13240.7</v>
      </c>
      <c r="F287" s="440"/>
      <c r="G287" s="440">
        <f t="shared" si="63"/>
        <v>13693</v>
      </c>
      <c r="H287" s="440">
        <v>13693</v>
      </c>
      <c r="I287" s="440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8">
        <f t="shared" si="72"/>
        <v>0</v>
      </c>
      <c r="U287" s="440">
        <f t="shared" si="76"/>
        <v>13693</v>
      </c>
      <c r="V287" s="437">
        <f t="shared" si="73"/>
        <v>13693</v>
      </c>
      <c r="W287" s="437">
        <f t="shared" si="74"/>
        <v>0</v>
      </c>
    </row>
    <row r="288" spans="1:23" s="151" customFormat="1" ht="21.75" customHeight="1" x14ac:dyDescent="0.3">
      <c r="A288" s="450" t="s">
        <v>755</v>
      </c>
      <c r="B288" s="432" t="s">
        <v>157</v>
      </c>
      <c r="C288" s="432" t="s">
        <v>144</v>
      </c>
      <c r="D288" s="440">
        <f t="shared" si="75"/>
        <v>15494.6</v>
      </c>
      <c r="E288" s="440">
        <v>15494.6</v>
      </c>
      <c r="F288" s="440"/>
      <c r="G288" s="440">
        <f t="shared" si="63"/>
        <v>15771</v>
      </c>
      <c r="H288" s="440">
        <v>15771</v>
      </c>
      <c r="I288" s="440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8">
        <f t="shared" si="72"/>
        <v>0</v>
      </c>
      <c r="U288" s="440">
        <f t="shared" si="76"/>
        <v>15771</v>
      </c>
      <c r="V288" s="437">
        <f t="shared" si="73"/>
        <v>15771</v>
      </c>
      <c r="W288" s="437">
        <f t="shared" si="74"/>
        <v>0</v>
      </c>
    </row>
    <row r="289" spans="1:23" s="151" customFormat="1" ht="56.25" hidden="1" collapsed="1" x14ac:dyDescent="0.3">
      <c r="A289" s="450" t="s">
        <v>860</v>
      </c>
      <c r="B289" s="432" t="s">
        <v>157</v>
      </c>
      <c r="C289" s="432" t="s">
        <v>144</v>
      </c>
      <c r="D289" s="440">
        <f t="shared" si="75"/>
        <v>0</v>
      </c>
      <c r="E289" s="440"/>
      <c r="F289" s="440"/>
      <c r="G289" s="440">
        <f t="shared" si="63"/>
        <v>0</v>
      </c>
      <c r="H289" s="440"/>
      <c r="I289" s="440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8">
        <f t="shared" si="72"/>
        <v>0</v>
      </c>
      <c r="U289" s="440">
        <f t="shared" si="76"/>
        <v>0</v>
      </c>
      <c r="V289" s="437">
        <f t="shared" si="73"/>
        <v>0</v>
      </c>
      <c r="W289" s="437">
        <f t="shared" si="74"/>
        <v>0</v>
      </c>
    </row>
    <row r="290" spans="1:23" s="151" customFormat="1" ht="12.75" hidden="1" customHeight="1" outlineLevel="1" x14ac:dyDescent="0.3">
      <c r="A290" s="450" t="s">
        <v>245</v>
      </c>
      <c r="B290" s="432" t="s">
        <v>157</v>
      </c>
      <c r="C290" s="432" t="s">
        <v>144</v>
      </c>
      <c r="D290" s="440">
        <f t="shared" si="75"/>
        <v>0</v>
      </c>
      <c r="E290" s="440"/>
      <c r="F290" s="440"/>
      <c r="G290" s="440">
        <f t="shared" si="63"/>
        <v>0</v>
      </c>
      <c r="H290" s="440"/>
      <c r="I290" s="440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8">
        <f t="shared" si="72"/>
        <v>0</v>
      </c>
      <c r="U290" s="440">
        <f t="shared" si="76"/>
        <v>0</v>
      </c>
      <c r="V290" s="437">
        <f t="shared" si="73"/>
        <v>0</v>
      </c>
      <c r="W290" s="437">
        <f t="shared" si="74"/>
        <v>0</v>
      </c>
    </row>
    <row r="291" spans="1:23" s="151" customFormat="1" ht="12.75" hidden="1" customHeight="1" outlineLevel="1" x14ac:dyDescent="0.3">
      <c r="A291" s="450" t="s">
        <v>246</v>
      </c>
      <c r="B291" s="432" t="s">
        <v>157</v>
      </c>
      <c r="C291" s="432" t="s">
        <v>144</v>
      </c>
      <c r="D291" s="440">
        <f t="shared" si="75"/>
        <v>0</v>
      </c>
      <c r="E291" s="440"/>
      <c r="F291" s="440"/>
      <c r="G291" s="440">
        <f t="shared" si="63"/>
        <v>0</v>
      </c>
      <c r="H291" s="440"/>
      <c r="I291" s="440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8">
        <f t="shared" si="72"/>
        <v>0</v>
      </c>
      <c r="U291" s="440">
        <f t="shared" si="76"/>
        <v>0</v>
      </c>
      <c r="V291" s="437">
        <f t="shared" si="73"/>
        <v>0</v>
      </c>
      <c r="W291" s="437">
        <f t="shared" si="74"/>
        <v>0</v>
      </c>
    </row>
    <row r="292" spans="1:23" s="151" customFormat="1" ht="12.75" hidden="1" customHeight="1" outlineLevel="1" x14ac:dyDescent="0.3">
      <c r="A292" s="450" t="s">
        <v>247</v>
      </c>
      <c r="B292" s="432" t="s">
        <v>157</v>
      </c>
      <c r="C292" s="432" t="s">
        <v>144</v>
      </c>
      <c r="D292" s="440">
        <f t="shared" si="75"/>
        <v>0</v>
      </c>
      <c r="E292" s="440"/>
      <c r="F292" s="440"/>
      <c r="G292" s="440">
        <f t="shared" si="63"/>
        <v>0</v>
      </c>
      <c r="H292" s="440"/>
      <c r="I292" s="440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8">
        <f t="shared" si="72"/>
        <v>0</v>
      </c>
      <c r="U292" s="440">
        <f t="shared" si="76"/>
        <v>0</v>
      </c>
      <c r="V292" s="437">
        <f t="shared" si="73"/>
        <v>0</v>
      </c>
      <c r="W292" s="437">
        <f t="shared" si="74"/>
        <v>0</v>
      </c>
    </row>
    <row r="293" spans="1:23" s="151" customFormat="1" ht="12.75" hidden="1" customHeight="1" outlineLevel="1" x14ac:dyDescent="0.3">
      <c r="A293" s="450" t="s">
        <v>248</v>
      </c>
      <c r="B293" s="432" t="s">
        <v>157</v>
      </c>
      <c r="C293" s="432" t="s">
        <v>144</v>
      </c>
      <c r="D293" s="440">
        <f t="shared" si="75"/>
        <v>0</v>
      </c>
      <c r="E293" s="440"/>
      <c r="F293" s="440"/>
      <c r="G293" s="440">
        <f t="shared" si="63"/>
        <v>0</v>
      </c>
      <c r="H293" s="440"/>
      <c r="I293" s="440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8">
        <f t="shared" si="72"/>
        <v>0</v>
      </c>
      <c r="U293" s="440">
        <f t="shared" si="76"/>
        <v>0</v>
      </c>
      <c r="V293" s="437">
        <f t="shared" si="73"/>
        <v>0</v>
      </c>
      <c r="W293" s="437">
        <f t="shared" si="74"/>
        <v>0</v>
      </c>
    </row>
    <row r="294" spans="1:23" s="151" customFormat="1" ht="12.75" hidden="1" customHeight="1" outlineLevel="1" x14ac:dyDescent="0.3">
      <c r="A294" s="450" t="s">
        <v>196</v>
      </c>
      <c r="B294" s="432" t="s">
        <v>157</v>
      </c>
      <c r="C294" s="432" t="s">
        <v>144</v>
      </c>
      <c r="D294" s="440">
        <f t="shared" si="75"/>
        <v>0</v>
      </c>
      <c r="E294" s="440"/>
      <c r="F294" s="440"/>
      <c r="G294" s="440">
        <f t="shared" si="63"/>
        <v>0</v>
      </c>
      <c r="H294" s="440"/>
      <c r="I294" s="440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8">
        <f t="shared" si="72"/>
        <v>0</v>
      </c>
      <c r="U294" s="440">
        <f t="shared" si="76"/>
        <v>0</v>
      </c>
      <c r="V294" s="437">
        <f t="shared" si="73"/>
        <v>0</v>
      </c>
      <c r="W294" s="437">
        <f t="shared" si="74"/>
        <v>0</v>
      </c>
    </row>
    <row r="295" spans="1:23" s="151" customFormat="1" ht="12.75" hidden="1" customHeight="1" outlineLevel="1" x14ac:dyDescent="0.3">
      <c r="A295" s="450" t="s">
        <v>197</v>
      </c>
      <c r="B295" s="432" t="s">
        <v>157</v>
      </c>
      <c r="C295" s="432" t="s">
        <v>144</v>
      </c>
      <c r="D295" s="440">
        <f t="shared" si="75"/>
        <v>0</v>
      </c>
      <c r="E295" s="440"/>
      <c r="F295" s="440"/>
      <c r="G295" s="440">
        <f t="shared" si="63"/>
        <v>0</v>
      </c>
      <c r="H295" s="440"/>
      <c r="I295" s="440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8">
        <f t="shared" si="72"/>
        <v>0</v>
      </c>
      <c r="U295" s="440">
        <f t="shared" si="76"/>
        <v>0</v>
      </c>
      <c r="V295" s="437">
        <f t="shared" si="73"/>
        <v>0</v>
      </c>
      <c r="W295" s="437">
        <f t="shared" si="74"/>
        <v>0</v>
      </c>
    </row>
    <row r="296" spans="1:23" s="151" customFormat="1" ht="12.75" hidden="1" customHeight="1" outlineLevel="1" x14ac:dyDescent="0.3">
      <c r="A296" s="450" t="s">
        <v>249</v>
      </c>
      <c r="B296" s="432" t="s">
        <v>157</v>
      </c>
      <c r="C296" s="432" t="s">
        <v>144</v>
      </c>
      <c r="D296" s="440">
        <f t="shared" si="75"/>
        <v>0</v>
      </c>
      <c r="E296" s="440"/>
      <c r="F296" s="440"/>
      <c r="G296" s="440">
        <f t="shared" si="63"/>
        <v>0</v>
      </c>
      <c r="H296" s="440"/>
      <c r="I296" s="440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8">
        <f t="shared" ref="T296:T324" si="79">SUM(J296:R296)</f>
        <v>0</v>
      </c>
      <c r="U296" s="440">
        <f t="shared" si="76"/>
        <v>0</v>
      </c>
      <c r="V296" s="437">
        <f t="shared" si="73"/>
        <v>0</v>
      </c>
      <c r="W296" s="437">
        <f t="shared" si="74"/>
        <v>0</v>
      </c>
    </row>
    <row r="297" spans="1:23" s="151" customFormat="1" ht="12.75" hidden="1" customHeight="1" outlineLevel="1" x14ac:dyDescent="0.3">
      <c r="A297" s="450" t="s">
        <v>409</v>
      </c>
      <c r="B297" s="432" t="s">
        <v>157</v>
      </c>
      <c r="C297" s="432" t="s">
        <v>144</v>
      </c>
      <c r="D297" s="440">
        <f t="shared" si="75"/>
        <v>0</v>
      </c>
      <c r="E297" s="440"/>
      <c r="F297" s="440"/>
      <c r="G297" s="440">
        <f t="shared" si="63"/>
        <v>0</v>
      </c>
      <c r="H297" s="440"/>
      <c r="I297" s="440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8">
        <f t="shared" si="79"/>
        <v>0</v>
      </c>
      <c r="U297" s="440">
        <f t="shared" si="76"/>
        <v>0</v>
      </c>
      <c r="V297" s="437">
        <f t="shared" si="73"/>
        <v>0</v>
      </c>
      <c r="W297" s="437">
        <f t="shared" si="74"/>
        <v>0</v>
      </c>
    </row>
    <row r="298" spans="1:23" s="151" customFormat="1" ht="12.75" hidden="1" customHeight="1" outlineLevel="1" x14ac:dyDescent="0.3">
      <c r="A298" s="450" t="s">
        <v>110</v>
      </c>
      <c r="B298" s="432" t="s">
        <v>157</v>
      </c>
      <c r="C298" s="432" t="s">
        <v>144</v>
      </c>
      <c r="D298" s="440">
        <f t="shared" si="75"/>
        <v>0</v>
      </c>
      <c r="E298" s="440"/>
      <c r="F298" s="440"/>
      <c r="G298" s="440">
        <f t="shared" si="63"/>
        <v>0</v>
      </c>
      <c r="H298" s="440"/>
      <c r="I298" s="440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8">
        <f t="shared" si="79"/>
        <v>0</v>
      </c>
      <c r="U298" s="440">
        <f t="shared" si="76"/>
        <v>0</v>
      </c>
      <c r="V298" s="437">
        <f t="shared" si="73"/>
        <v>0</v>
      </c>
      <c r="W298" s="437">
        <f t="shared" si="74"/>
        <v>0</v>
      </c>
    </row>
    <row r="299" spans="1:23" s="151" customFormat="1" ht="37.5" x14ac:dyDescent="0.3">
      <c r="A299" s="450" t="s">
        <v>1166</v>
      </c>
      <c r="B299" s="432" t="s">
        <v>157</v>
      </c>
      <c r="C299" s="432" t="s">
        <v>144</v>
      </c>
      <c r="D299" s="440">
        <f t="shared" si="75"/>
        <v>0</v>
      </c>
      <c r="E299" s="440"/>
      <c r="F299" s="440"/>
      <c r="G299" s="440">
        <f>SUM(H299:I299)</f>
        <v>1818</v>
      </c>
      <c r="H299" s="440">
        <f>SUM(H300:H304)</f>
        <v>91</v>
      </c>
      <c r="I299" s="440">
        <f>SUM(I300:I304)</f>
        <v>1727</v>
      </c>
      <c r="J299" s="439"/>
      <c r="K299" s="439">
        <f>SUM(K300:K304)</f>
        <v>0</v>
      </c>
      <c r="L299" s="439"/>
      <c r="M299" s="439"/>
      <c r="N299" s="439"/>
      <c r="O299" s="439"/>
      <c r="P299" s="439">
        <f>SUM(P300:P304)</f>
        <v>0</v>
      </c>
      <c r="Q299" s="439"/>
      <c r="R299" s="439"/>
      <c r="S299" s="439"/>
      <c r="T299" s="438">
        <f t="shared" si="79"/>
        <v>0</v>
      </c>
      <c r="U299" s="440">
        <f t="shared" si="76"/>
        <v>1818</v>
      </c>
      <c r="V299" s="437">
        <f t="shared" si="73"/>
        <v>91</v>
      </c>
      <c r="W299" s="437">
        <f t="shared" si="74"/>
        <v>1727</v>
      </c>
    </row>
    <row r="300" spans="1:23" s="151" customFormat="1" ht="18.75" x14ac:dyDescent="0.3">
      <c r="A300" s="450" t="s">
        <v>245</v>
      </c>
      <c r="B300" s="432" t="s">
        <v>157</v>
      </c>
      <c r="C300" s="432" t="s">
        <v>144</v>
      </c>
      <c r="D300" s="440">
        <f t="shared" si="75"/>
        <v>0</v>
      </c>
      <c r="E300" s="440"/>
      <c r="F300" s="440"/>
      <c r="G300" s="440">
        <f t="shared" si="63"/>
        <v>598</v>
      </c>
      <c r="H300" s="439">
        <v>29.9</v>
      </c>
      <c r="I300" s="439">
        <v>568.1</v>
      </c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8">
        <f t="shared" si="79"/>
        <v>0</v>
      </c>
      <c r="U300" s="440">
        <f t="shared" si="76"/>
        <v>598</v>
      </c>
      <c r="V300" s="437">
        <f t="shared" si="73"/>
        <v>29.9</v>
      </c>
      <c r="W300" s="437">
        <f t="shared" si="74"/>
        <v>568.1</v>
      </c>
    </row>
    <row r="301" spans="1:23" s="151" customFormat="1" ht="18.75" x14ac:dyDescent="0.3">
      <c r="A301" s="450" t="s">
        <v>247</v>
      </c>
      <c r="B301" s="432" t="s">
        <v>157</v>
      </c>
      <c r="C301" s="432" t="s">
        <v>144</v>
      </c>
      <c r="D301" s="440">
        <f t="shared" si="75"/>
        <v>0</v>
      </c>
      <c r="E301" s="440"/>
      <c r="F301" s="440"/>
      <c r="G301" s="440">
        <f t="shared" si="63"/>
        <v>210</v>
      </c>
      <c r="H301" s="439">
        <v>10.5</v>
      </c>
      <c r="I301" s="439">
        <v>199.5</v>
      </c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8">
        <f t="shared" si="79"/>
        <v>0</v>
      </c>
      <c r="U301" s="440">
        <f t="shared" si="76"/>
        <v>210</v>
      </c>
      <c r="V301" s="437">
        <f t="shared" si="73"/>
        <v>10.5</v>
      </c>
      <c r="W301" s="437">
        <f t="shared" si="74"/>
        <v>199.5</v>
      </c>
    </row>
    <row r="302" spans="1:23" s="151" customFormat="1" ht="18.75" x14ac:dyDescent="0.3">
      <c r="A302" s="450" t="s">
        <v>248</v>
      </c>
      <c r="B302" s="432" t="s">
        <v>157</v>
      </c>
      <c r="C302" s="432" t="s">
        <v>144</v>
      </c>
      <c r="D302" s="440">
        <f t="shared" si="75"/>
        <v>0</v>
      </c>
      <c r="E302" s="440"/>
      <c r="F302" s="440"/>
      <c r="G302" s="440">
        <f t="shared" si="63"/>
        <v>127</v>
      </c>
      <c r="H302" s="439">
        <v>6.4</v>
      </c>
      <c r="I302" s="439">
        <v>120.6</v>
      </c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8">
        <f t="shared" si="79"/>
        <v>0</v>
      </c>
      <c r="U302" s="440">
        <f t="shared" si="76"/>
        <v>127</v>
      </c>
      <c r="V302" s="437">
        <f t="shared" si="73"/>
        <v>6.4</v>
      </c>
      <c r="W302" s="437">
        <f t="shared" si="74"/>
        <v>120.6</v>
      </c>
    </row>
    <row r="303" spans="1:23" s="151" customFormat="1" ht="18.75" x14ac:dyDescent="0.3">
      <c r="A303" s="450" t="s">
        <v>196</v>
      </c>
      <c r="B303" s="432" t="s">
        <v>157</v>
      </c>
      <c r="C303" s="432" t="s">
        <v>144</v>
      </c>
      <c r="D303" s="440">
        <f t="shared" si="75"/>
        <v>0</v>
      </c>
      <c r="E303" s="440"/>
      <c r="F303" s="440"/>
      <c r="G303" s="440">
        <f t="shared" si="63"/>
        <v>695</v>
      </c>
      <c r="H303" s="439">
        <v>34.799999999999997</v>
      </c>
      <c r="I303" s="439">
        <v>660.2</v>
      </c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8">
        <f t="shared" si="79"/>
        <v>0</v>
      </c>
      <c r="U303" s="440">
        <f t="shared" si="76"/>
        <v>695</v>
      </c>
      <c r="V303" s="437">
        <f t="shared" si="73"/>
        <v>34.799999999999997</v>
      </c>
      <c r="W303" s="437">
        <f t="shared" si="74"/>
        <v>660.2</v>
      </c>
    </row>
    <row r="304" spans="1:23" s="151" customFormat="1" ht="18.75" x14ac:dyDescent="0.3">
      <c r="A304" s="450" t="s">
        <v>249</v>
      </c>
      <c r="B304" s="432" t="s">
        <v>157</v>
      </c>
      <c r="C304" s="432" t="s">
        <v>144</v>
      </c>
      <c r="D304" s="440">
        <f t="shared" si="75"/>
        <v>0</v>
      </c>
      <c r="E304" s="440"/>
      <c r="F304" s="440"/>
      <c r="G304" s="440">
        <f t="shared" si="63"/>
        <v>188</v>
      </c>
      <c r="H304" s="439">
        <v>9.4</v>
      </c>
      <c r="I304" s="439">
        <v>178.6</v>
      </c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8">
        <f t="shared" si="79"/>
        <v>0</v>
      </c>
      <c r="U304" s="440">
        <f t="shared" si="76"/>
        <v>188</v>
      </c>
      <c r="V304" s="437">
        <f t="shared" si="73"/>
        <v>9.4</v>
      </c>
      <c r="W304" s="437">
        <f t="shared" si="74"/>
        <v>178.6</v>
      </c>
    </row>
    <row r="305" spans="1:23" s="151" customFormat="1" ht="37.5" hidden="1" x14ac:dyDescent="0.3">
      <c r="A305" s="450" t="s">
        <v>411</v>
      </c>
      <c r="B305" s="432" t="s">
        <v>157</v>
      </c>
      <c r="C305" s="432" t="s">
        <v>144</v>
      </c>
      <c r="D305" s="440">
        <f t="shared" si="75"/>
        <v>0</v>
      </c>
      <c r="E305" s="440"/>
      <c r="F305" s="440"/>
      <c r="G305" s="440">
        <f t="shared" si="63"/>
        <v>0</v>
      </c>
      <c r="H305" s="440"/>
      <c r="I305" s="440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8">
        <f t="shared" si="79"/>
        <v>0</v>
      </c>
      <c r="U305" s="440">
        <f t="shared" si="76"/>
        <v>0</v>
      </c>
      <c r="V305" s="437">
        <f t="shared" si="73"/>
        <v>0</v>
      </c>
      <c r="W305" s="437">
        <f t="shared" si="74"/>
        <v>0</v>
      </c>
    </row>
    <row r="306" spans="1:23" s="151" customFormat="1" ht="56.25" hidden="1" x14ac:dyDescent="0.3">
      <c r="A306" s="450" t="s">
        <v>538</v>
      </c>
      <c r="B306" s="432" t="s">
        <v>157</v>
      </c>
      <c r="C306" s="432" t="s">
        <v>144</v>
      </c>
      <c r="D306" s="440">
        <f t="shared" si="75"/>
        <v>0</v>
      </c>
      <c r="E306" s="440"/>
      <c r="F306" s="440"/>
      <c r="G306" s="440">
        <f t="shared" si="63"/>
        <v>0</v>
      </c>
      <c r="H306" s="440"/>
      <c r="I306" s="440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8">
        <f t="shared" si="79"/>
        <v>0</v>
      </c>
      <c r="U306" s="440">
        <f t="shared" si="76"/>
        <v>0</v>
      </c>
      <c r="V306" s="437">
        <f t="shared" si="73"/>
        <v>0</v>
      </c>
      <c r="W306" s="437">
        <f t="shared" si="74"/>
        <v>0</v>
      </c>
    </row>
    <row r="307" spans="1:23" s="151" customFormat="1" ht="45" customHeight="1" outlineLevel="1" x14ac:dyDescent="0.3">
      <c r="A307" s="450" t="s">
        <v>1167</v>
      </c>
      <c r="B307" s="432" t="s">
        <v>157</v>
      </c>
      <c r="C307" s="432" t="s">
        <v>144</v>
      </c>
      <c r="D307" s="440">
        <f t="shared" si="75"/>
        <v>0</v>
      </c>
      <c r="E307" s="440"/>
      <c r="F307" s="440"/>
      <c r="G307" s="440">
        <f t="shared" si="63"/>
        <v>207.4</v>
      </c>
      <c r="H307" s="440">
        <v>207.4</v>
      </c>
      <c r="I307" s="440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8">
        <f t="shared" si="79"/>
        <v>0</v>
      </c>
      <c r="U307" s="440">
        <f t="shared" si="76"/>
        <v>207.4</v>
      </c>
      <c r="V307" s="437">
        <f t="shared" si="73"/>
        <v>207.4</v>
      </c>
      <c r="W307" s="437">
        <f t="shared" si="74"/>
        <v>0</v>
      </c>
    </row>
    <row r="308" spans="1:23" s="151" customFormat="1" ht="36.75" customHeight="1" x14ac:dyDescent="0.3">
      <c r="A308" s="690" t="s">
        <v>1095</v>
      </c>
      <c r="B308" s="432" t="s">
        <v>157</v>
      </c>
      <c r="C308" s="432" t="s">
        <v>144</v>
      </c>
      <c r="D308" s="440">
        <f t="shared" si="75"/>
        <v>0</v>
      </c>
      <c r="E308" s="440"/>
      <c r="F308" s="440"/>
      <c r="G308" s="440">
        <f t="shared" si="63"/>
        <v>0</v>
      </c>
      <c r="H308" s="440"/>
      <c r="I308" s="440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8">
        <f t="shared" si="79"/>
        <v>0</v>
      </c>
      <c r="U308" s="440">
        <f t="shared" si="76"/>
        <v>0</v>
      </c>
      <c r="V308" s="437">
        <f t="shared" si="73"/>
        <v>0</v>
      </c>
      <c r="W308" s="437">
        <f t="shared" si="74"/>
        <v>0</v>
      </c>
    </row>
    <row r="309" spans="1:23" s="151" customFormat="1" ht="36" customHeight="1" x14ac:dyDescent="0.3">
      <c r="A309" s="450" t="s">
        <v>1094</v>
      </c>
      <c r="B309" s="432" t="s">
        <v>157</v>
      </c>
      <c r="C309" s="432" t="s">
        <v>144</v>
      </c>
      <c r="D309" s="440">
        <f t="shared" si="75"/>
        <v>0</v>
      </c>
      <c r="E309" s="440"/>
      <c r="F309" s="440"/>
      <c r="G309" s="440">
        <f t="shared" ref="G309:G386" si="80">SUM(H309:I309)</f>
        <v>41</v>
      </c>
      <c r="H309" s="440">
        <v>41</v>
      </c>
      <c r="I309" s="440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8">
        <f t="shared" si="79"/>
        <v>0</v>
      </c>
      <c r="U309" s="440">
        <f t="shared" si="76"/>
        <v>41</v>
      </c>
      <c r="V309" s="437">
        <f t="shared" si="73"/>
        <v>41</v>
      </c>
      <c r="W309" s="437">
        <f t="shared" si="74"/>
        <v>0</v>
      </c>
    </row>
    <row r="310" spans="1:23" s="151" customFormat="1" ht="39.75" customHeight="1" x14ac:dyDescent="0.3">
      <c r="A310" s="450" t="s">
        <v>1053</v>
      </c>
      <c r="B310" s="432" t="s">
        <v>157</v>
      </c>
      <c r="C310" s="432" t="s">
        <v>144</v>
      </c>
      <c r="D310" s="440">
        <f t="shared" si="75"/>
        <v>0</v>
      </c>
      <c r="E310" s="440"/>
      <c r="F310" s="440"/>
      <c r="G310" s="440">
        <f t="shared" si="80"/>
        <v>650</v>
      </c>
      <c r="H310" s="440"/>
      <c r="I310" s="440">
        <v>650</v>
      </c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8">
        <f t="shared" si="79"/>
        <v>0</v>
      </c>
      <c r="U310" s="440">
        <f t="shared" si="76"/>
        <v>650</v>
      </c>
      <c r="V310" s="437">
        <f t="shared" si="73"/>
        <v>0</v>
      </c>
      <c r="W310" s="437">
        <f t="shared" si="74"/>
        <v>650</v>
      </c>
    </row>
    <row r="311" spans="1:23" s="151" customFormat="1" ht="18.75" customHeight="1" x14ac:dyDescent="0.3">
      <c r="A311" s="451" t="s">
        <v>855</v>
      </c>
      <c r="B311" s="432"/>
      <c r="C311" s="432"/>
      <c r="D311" s="440">
        <f t="shared" si="75"/>
        <v>14218.9</v>
      </c>
      <c r="E311" s="440">
        <f>E312+E313+E314+E315+E316+E317+E318+E319</f>
        <v>14100</v>
      </c>
      <c r="F311" s="440">
        <f>F312+F313+F314+F315+F316+F317+F318+F319</f>
        <v>118.9</v>
      </c>
      <c r="G311" s="440">
        <f t="shared" si="80"/>
        <v>43026.200000000004</v>
      </c>
      <c r="H311" s="440">
        <f>H312+H313+H314+H315+H316+H317+H318+H319</f>
        <v>38790.400000000001</v>
      </c>
      <c r="I311" s="440">
        <f t="shared" ref="I311:R311" si="81">I312+I313+I314+I315+I316+I317+I318+I319</f>
        <v>4235.8</v>
      </c>
      <c r="J311" s="440">
        <f t="shared" si="81"/>
        <v>0</v>
      </c>
      <c r="K311" s="440"/>
      <c r="L311" s="440"/>
      <c r="M311" s="440">
        <f t="shared" si="81"/>
        <v>0</v>
      </c>
      <c r="N311" s="440"/>
      <c r="O311" s="440">
        <f t="shared" si="81"/>
        <v>0</v>
      </c>
      <c r="P311" s="440"/>
      <c r="Q311" s="440">
        <f t="shared" si="81"/>
        <v>0</v>
      </c>
      <c r="R311" s="440">
        <f t="shared" si="81"/>
        <v>0</v>
      </c>
      <c r="S311" s="440"/>
      <c r="T311" s="438">
        <f t="shared" si="79"/>
        <v>0</v>
      </c>
      <c r="U311" s="440">
        <f t="shared" si="76"/>
        <v>43026.200000000004</v>
      </c>
      <c r="V311" s="437">
        <f t="shared" si="73"/>
        <v>38790.400000000001</v>
      </c>
      <c r="W311" s="437">
        <f t="shared" si="74"/>
        <v>4235.8</v>
      </c>
    </row>
    <row r="312" spans="1:23" s="151" customFormat="1" ht="16.5" customHeight="1" x14ac:dyDescent="0.3">
      <c r="A312" s="450" t="s">
        <v>756</v>
      </c>
      <c r="B312" s="432" t="s">
        <v>157</v>
      </c>
      <c r="C312" s="432" t="s">
        <v>144</v>
      </c>
      <c r="D312" s="440">
        <f t="shared" si="75"/>
        <v>1500</v>
      </c>
      <c r="E312" s="440">
        <v>1500</v>
      </c>
      <c r="F312" s="440"/>
      <c r="G312" s="440">
        <f t="shared" si="80"/>
        <v>3965.8</v>
      </c>
      <c r="H312" s="440">
        <v>3265.8</v>
      </c>
      <c r="I312" s="440">
        <v>700</v>
      </c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8">
        <f t="shared" si="79"/>
        <v>0</v>
      </c>
      <c r="U312" s="440">
        <f t="shared" si="76"/>
        <v>3965.8</v>
      </c>
      <c r="V312" s="437">
        <f t="shared" si="73"/>
        <v>3265.8</v>
      </c>
      <c r="W312" s="437">
        <f t="shared" si="74"/>
        <v>700</v>
      </c>
    </row>
    <row r="313" spans="1:23" s="151" customFormat="1" ht="16.5" customHeight="1" x14ac:dyDescent="0.3">
      <c r="A313" s="450" t="s">
        <v>757</v>
      </c>
      <c r="B313" s="432" t="s">
        <v>157</v>
      </c>
      <c r="C313" s="432" t="s">
        <v>144</v>
      </c>
      <c r="D313" s="440">
        <f t="shared" si="75"/>
        <v>1800</v>
      </c>
      <c r="E313" s="440">
        <v>1800</v>
      </c>
      <c r="F313" s="440"/>
      <c r="G313" s="440">
        <f t="shared" si="80"/>
        <v>20896.2</v>
      </c>
      <c r="H313" s="440">
        <v>20596.2</v>
      </c>
      <c r="I313" s="440">
        <v>300</v>
      </c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8">
        <f t="shared" si="79"/>
        <v>0</v>
      </c>
      <c r="U313" s="440">
        <f t="shared" si="76"/>
        <v>20896.2</v>
      </c>
      <c r="V313" s="437">
        <f t="shared" si="73"/>
        <v>20596.2</v>
      </c>
      <c r="W313" s="437">
        <f t="shared" si="74"/>
        <v>300</v>
      </c>
    </row>
    <row r="314" spans="1:23" s="151" customFormat="1" ht="16.5" customHeight="1" x14ac:dyDescent="0.3">
      <c r="A314" s="450" t="s">
        <v>758</v>
      </c>
      <c r="B314" s="432" t="s">
        <v>157</v>
      </c>
      <c r="C314" s="432" t="s">
        <v>144</v>
      </c>
      <c r="D314" s="440">
        <f t="shared" si="75"/>
        <v>2200</v>
      </c>
      <c r="E314" s="440">
        <v>2200</v>
      </c>
      <c r="F314" s="440"/>
      <c r="G314" s="440">
        <f t="shared" si="80"/>
        <v>2951.9</v>
      </c>
      <c r="H314" s="440">
        <v>2451.9</v>
      </c>
      <c r="I314" s="440">
        <v>500</v>
      </c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8">
        <f t="shared" si="79"/>
        <v>0</v>
      </c>
      <c r="U314" s="440">
        <f t="shared" si="76"/>
        <v>2951.9</v>
      </c>
      <c r="V314" s="437">
        <f t="shared" si="73"/>
        <v>2451.9</v>
      </c>
      <c r="W314" s="437">
        <f t="shared" si="74"/>
        <v>500</v>
      </c>
    </row>
    <row r="315" spans="1:23" s="151" customFormat="1" ht="16.5" customHeight="1" x14ac:dyDescent="0.3">
      <c r="A315" s="450" t="s">
        <v>759</v>
      </c>
      <c r="B315" s="432" t="s">
        <v>157</v>
      </c>
      <c r="C315" s="432" t="s">
        <v>144</v>
      </c>
      <c r="D315" s="440">
        <f t="shared" si="75"/>
        <v>3118.9</v>
      </c>
      <c r="E315" s="440">
        <v>3000</v>
      </c>
      <c r="F315" s="440">
        <v>118.9</v>
      </c>
      <c r="G315" s="440">
        <f t="shared" si="80"/>
        <v>5797</v>
      </c>
      <c r="H315" s="440">
        <v>4801.1000000000004</v>
      </c>
      <c r="I315" s="440">
        <v>995.9</v>
      </c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8">
        <f t="shared" si="79"/>
        <v>0</v>
      </c>
      <c r="U315" s="440">
        <f t="shared" si="76"/>
        <v>5797</v>
      </c>
      <c r="V315" s="437">
        <f t="shared" si="73"/>
        <v>4801.1000000000004</v>
      </c>
      <c r="W315" s="437">
        <f t="shared" si="74"/>
        <v>995.9</v>
      </c>
    </row>
    <row r="316" spans="1:23" s="151" customFormat="1" ht="16.5" customHeight="1" x14ac:dyDescent="0.3">
      <c r="A316" s="450" t="s">
        <v>762</v>
      </c>
      <c r="B316" s="432" t="s">
        <v>157</v>
      </c>
      <c r="C316" s="432" t="s">
        <v>144</v>
      </c>
      <c r="D316" s="440">
        <f t="shared" si="75"/>
        <v>1500</v>
      </c>
      <c r="E316" s="440">
        <v>1500</v>
      </c>
      <c r="F316" s="440"/>
      <c r="G316" s="440">
        <f t="shared" si="80"/>
        <v>2660.4</v>
      </c>
      <c r="H316" s="440">
        <v>2098.4</v>
      </c>
      <c r="I316" s="440">
        <v>562</v>
      </c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8">
        <f t="shared" si="79"/>
        <v>0</v>
      </c>
      <c r="U316" s="440">
        <f t="shared" si="76"/>
        <v>2660.4</v>
      </c>
      <c r="V316" s="437">
        <f t="shared" si="73"/>
        <v>2098.4</v>
      </c>
      <c r="W316" s="437">
        <f t="shared" si="74"/>
        <v>562</v>
      </c>
    </row>
    <row r="317" spans="1:23" s="151" customFormat="1" ht="16.5" customHeight="1" x14ac:dyDescent="0.3">
      <c r="A317" s="450" t="s">
        <v>760</v>
      </c>
      <c r="B317" s="432" t="s">
        <v>157</v>
      </c>
      <c r="C317" s="432" t="s">
        <v>144</v>
      </c>
      <c r="D317" s="440">
        <f t="shared" si="75"/>
        <v>800</v>
      </c>
      <c r="E317" s="440">
        <v>800</v>
      </c>
      <c r="F317" s="440"/>
      <c r="G317" s="440">
        <f t="shared" si="80"/>
        <v>1085.2</v>
      </c>
      <c r="H317" s="440">
        <v>1085.2</v>
      </c>
      <c r="I317" s="440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8">
        <f t="shared" si="79"/>
        <v>0</v>
      </c>
      <c r="U317" s="440">
        <f t="shared" si="76"/>
        <v>1085.2</v>
      </c>
      <c r="V317" s="437">
        <f t="shared" si="73"/>
        <v>1085.2</v>
      </c>
      <c r="W317" s="437">
        <f t="shared" si="74"/>
        <v>0</v>
      </c>
    </row>
    <row r="318" spans="1:23" s="151" customFormat="1" ht="16.5" customHeight="1" x14ac:dyDescent="0.3">
      <c r="A318" s="450" t="s">
        <v>761</v>
      </c>
      <c r="B318" s="432" t="s">
        <v>157</v>
      </c>
      <c r="C318" s="432" t="s">
        <v>144</v>
      </c>
      <c r="D318" s="440">
        <f t="shared" si="75"/>
        <v>800</v>
      </c>
      <c r="E318" s="440">
        <v>800</v>
      </c>
      <c r="F318" s="440"/>
      <c r="G318" s="440">
        <f t="shared" si="80"/>
        <v>2017.3</v>
      </c>
      <c r="H318" s="440">
        <v>1837.5</v>
      </c>
      <c r="I318" s="440">
        <v>179.8</v>
      </c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8">
        <f t="shared" si="79"/>
        <v>0</v>
      </c>
      <c r="U318" s="440">
        <f t="shared" si="76"/>
        <v>2017.3</v>
      </c>
      <c r="V318" s="437">
        <f t="shared" si="73"/>
        <v>1837.5</v>
      </c>
      <c r="W318" s="437">
        <f t="shared" si="74"/>
        <v>179.8</v>
      </c>
    </row>
    <row r="319" spans="1:23" s="151" customFormat="1" ht="16.5" customHeight="1" x14ac:dyDescent="0.3">
      <c r="A319" s="450" t="s">
        <v>409</v>
      </c>
      <c r="B319" s="432" t="s">
        <v>157</v>
      </c>
      <c r="C319" s="432" t="s">
        <v>144</v>
      </c>
      <c r="D319" s="440">
        <f t="shared" si="75"/>
        <v>2500</v>
      </c>
      <c r="E319" s="440">
        <v>2500</v>
      </c>
      <c r="F319" s="440"/>
      <c r="G319" s="440">
        <f t="shared" si="80"/>
        <v>3652.4</v>
      </c>
      <c r="H319" s="440">
        <v>2654.3</v>
      </c>
      <c r="I319" s="440">
        <v>998.1</v>
      </c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8">
        <f t="shared" si="79"/>
        <v>0</v>
      </c>
      <c r="U319" s="440">
        <f t="shared" si="76"/>
        <v>3652.4</v>
      </c>
      <c r="V319" s="437">
        <f t="shared" si="73"/>
        <v>2654.3</v>
      </c>
      <c r="W319" s="437">
        <f t="shared" si="74"/>
        <v>998.1</v>
      </c>
    </row>
    <row r="320" spans="1:23" s="151" customFormat="1" ht="21.75" customHeight="1" x14ac:dyDescent="0.3">
      <c r="A320" s="451" t="s">
        <v>861</v>
      </c>
      <c r="B320" s="432"/>
      <c r="C320" s="432"/>
      <c r="D320" s="440">
        <f t="shared" si="75"/>
        <v>2000</v>
      </c>
      <c r="E320" s="440">
        <f>E321+E322+E323</f>
        <v>2000</v>
      </c>
      <c r="F320" s="440">
        <f>F321+F322+F323</f>
        <v>0</v>
      </c>
      <c r="G320" s="440">
        <f t="shared" si="80"/>
        <v>2150</v>
      </c>
      <c r="H320" s="440">
        <f>H321+H322+H323</f>
        <v>2150</v>
      </c>
      <c r="I320" s="440">
        <f>I321+I322+I323</f>
        <v>0</v>
      </c>
      <c r="J320" s="440">
        <f>J321+J322+J323</f>
        <v>0</v>
      </c>
      <c r="K320" s="440"/>
      <c r="L320" s="440"/>
      <c r="M320" s="440">
        <f>M321+M322+M323</f>
        <v>0</v>
      </c>
      <c r="N320" s="440"/>
      <c r="O320" s="440">
        <f>O321+O322+O323</f>
        <v>0</v>
      </c>
      <c r="P320" s="440"/>
      <c r="Q320" s="439"/>
      <c r="R320" s="439"/>
      <c r="S320" s="439"/>
      <c r="T320" s="438">
        <f t="shared" si="79"/>
        <v>0</v>
      </c>
      <c r="U320" s="440">
        <f t="shared" si="76"/>
        <v>2150</v>
      </c>
      <c r="V320" s="437">
        <f t="shared" si="73"/>
        <v>2150</v>
      </c>
      <c r="W320" s="437">
        <f t="shared" si="74"/>
        <v>0</v>
      </c>
    </row>
    <row r="321" spans="1:23" s="151" customFormat="1" ht="18" customHeight="1" x14ac:dyDescent="0.3">
      <c r="A321" s="450" t="s">
        <v>269</v>
      </c>
      <c r="B321" s="432" t="s">
        <v>157</v>
      </c>
      <c r="C321" s="432" t="s">
        <v>144</v>
      </c>
      <c r="D321" s="440">
        <f t="shared" si="75"/>
        <v>500</v>
      </c>
      <c r="E321" s="440">
        <v>500</v>
      </c>
      <c r="F321" s="440"/>
      <c r="G321" s="440">
        <f t="shared" si="80"/>
        <v>550</v>
      </c>
      <c r="H321" s="440">
        <v>550</v>
      </c>
      <c r="I321" s="440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8">
        <f t="shared" si="79"/>
        <v>0</v>
      </c>
      <c r="U321" s="440">
        <f t="shared" si="76"/>
        <v>550</v>
      </c>
      <c r="V321" s="437">
        <f t="shared" si="73"/>
        <v>550</v>
      </c>
      <c r="W321" s="437">
        <f t="shared" si="74"/>
        <v>0</v>
      </c>
    </row>
    <row r="322" spans="1:23" s="151" customFormat="1" ht="16.5" customHeight="1" x14ac:dyDescent="0.3">
      <c r="A322" s="450" t="s">
        <v>271</v>
      </c>
      <c r="B322" s="432" t="s">
        <v>157</v>
      </c>
      <c r="C322" s="432" t="s">
        <v>144</v>
      </c>
      <c r="D322" s="440">
        <f t="shared" si="75"/>
        <v>800</v>
      </c>
      <c r="E322" s="440">
        <v>800</v>
      </c>
      <c r="F322" s="440"/>
      <c r="G322" s="440">
        <f t="shared" si="80"/>
        <v>850</v>
      </c>
      <c r="H322" s="440">
        <v>850</v>
      </c>
      <c r="I322" s="440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8">
        <f t="shared" si="79"/>
        <v>0</v>
      </c>
      <c r="U322" s="440">
        <f t="shared" si="76"/>
        <v>850</v>
      </c>
      <c r="V322" s="437">
        <f t="shared" si="73"/>
        <v>850</v>
      </c>
      <c r="W322" s="437">
        <f t="shared" si="74"/>
        <v>0</v>
      </c>
    </row>
    <row r="323" spans="1:23" s="151" customFormat="1" ht="16.5" customHeight="1" x14ac:dyDescent="0.3">
      <c r="A323" s="450" t="s">
        <v>270</v>
      </c>
      <c r="B323" s="432" t="s">
        <v>157</v>
      </c>
      <c r="C323" s="432" t="s">
        <v>144</v>
      </c>
      <c r="D323" s="440">
        <f t="shared" si="75"/>
        <v>700</v>
      </c>
      <c r="E323" s="440">
        <v>700</v>
      </c>
      <c r="F323" s="440"/>
      <c r="G323" s="440">
        <f t="shared" si="80"/>
        <v>750</v>
      </c>
      <c r="H323" s="440">
        <v>750</v>
      </c>
      <c r="I323" s="440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8">
        <f t="shared" si="79"/>
        <v>0</v>
      </c>
      <c r="U323" s="440">
        <f t="shared" si="76"/>
        <v>750</v>
      </c>
      <c r="V323" s="437">
        <f t="shared" si="73"/>
        <v>750</v>
      </c>
      <c r="W323" s="437">
        <f t="shared" si="74"/>
        <v>0</v>
      </c>
    </row>
    <row r="324" spans="1:23" s="151" customFormat="1" ht="21.75" customHeight="1" x14ac:dyDescent="0.3">
      <c r="A324" s="451" t="s">
        <v>862</v>
      </c>
      <c r="B324" s="432"/>
      <c r="C324" s="432"/>
      <c r="D324" s="440">
        <f t="shared" si="75"/>
        <v>1150</v>
      </c>
      <c r="E324" s="440">
        <f>E325+E326+E327</f>
        <v>1150</v>
      </c>
      <c r="F324" s="440">
        <f>F325+F326+F327</f>
        <v>0</v>
      </c>
      <c r="G324" s="440">
        <f t="shared" si="80"/>
        <v>3016.5</v>
      </c>
      <c r="H324" s="440">
        <f t="shared" ref="H324:R324" si="82">H325+H326+H327</f>
        <v>1850.1</v>
      </c>
      <c r="I324" s="440">
        <f t="shared" si="82"/>
        <v>1166.4000000000001</v>
      </c>
      <c r="J324" s="440">
        <f t="shared" si="82"/>
        <v>0</v>
      </c>
      <c r="K324" s="440">
        <f t="shared" si="82"/>
        <v>0</v>
      </c>
      <c r="L324" s="440">
        <f t="shared" si="82"/>
        <v>0</v>
      </c>
      <c r="M324" s="440">
        <f t="shared" si="82"/>
        <v>0</v>
      </c>
      <c r="N324" s="440"/>
      <c r="O324" s="440">
        <f t="shared" si="82"/>
        <v>0</v>
      </c>
      <c r="P324" s="440"/>
      <c r="Q324" s="440">
        <f t="shared" si="82"/>
        <v>0</v>
      </c>
      <c r="R324" s="440">
        <f t="shared" si="82"/>
        <v>0</v>
      </c>
      <c r="S324" s="440"/>
      <c r="T324" s="438">
        <f t="shared" si="79"/>
        <v>0</v>
      </c>
      <c r="U324" s="440">
        <f t="shared" si="76"/>
        <v>3016.5</v>
      </c>
      <c r="V324" s="437">
        <f>H324+J324+K324+M324+L324</f>
        <v>1850.1</v>
      </c>
      <c r="W324" s="437">
        <f t="shared" si="74"/>
        <v>1166.4000000000001</v>
      </c>
    </row>
    <row r="325" spans="1:23" s="151" customFormat="1" ht="16.5" customHeight="1" x14ac:dyDescent="0.3">
      <c r="A325" s="450" t="s">
        <v>272</v>
      </c>
      <c r="B325" s="432" t="s">
        <v>157</v>
      </c>
      <c r="C325" s="432" t="s">
        <v>144</v>
      </c>
      <c r="D325" s="440">
        <f t="shared" si="75"/>
        <v>400</v>
      </c>
      <c r="E325" s="440">
        <v>400</v>
      </c>
      <c r="F325" s="440"/>
      <c r="G325" s="440">
        <f t="shared" si="80"/>
        <v>533</v>
      </c>
      <c r="H325" s="440">
        <v>533</v>
      </c>
      <c r="I325" s="440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8">
        <f t="shared" ref="T325:T401" si="83">SUM(J325:R325)</f>
        <v>0</v>
      </c>
      <c r="U325" s="440">
        <f t="shared" si="76"/>
        <v>533</v>
      </c>
      <c r="V325" s="437">
        <f t="shared" ref="V325:V327" si="84">H325+J325+K325+M325+L325</f>
        <v>533</v>
      </c>
      <c r="W325" s="437">
        <f t="shared" si="74"/>
        <v>0</v>
      </c>
    </row>
    <row r="326" spans="1:23" s="151" customFormat="1" ht="16.5" customHeight="1" x14ac:dyDescent="0.3">
      <c r="A326" s="450" t="s">
        <v>273</v>
      </c>
      <c r="B326" s="432" t="s">
        <v>157</v>
      </c>
      <c r="C326" s="432" t="s">
        <v>144</v>
      </c>
      <c r="D326" s="440">
        <f t="shared" si="75"/>
        <v>400</v>
      </c>
      <c r="E326" s="440">
        <v>400</v>
      </c>
      <c r="F326" s="440"/>
      <c r="G326" s="440">
        <f t="shared" si="80"/>
        <v>533</v>
      </c>
      <c r="H326" s="440">
        <v>533</v>
      </c>
      <c r="I326" s="440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8">
        <f t="shared" si="83"/>
        <v>0</v>
      </c>
      <c r="U326" s="440">
        <f t="shared" si="76"/>
        <v>533</v>
      </c>
      <c r="V326" s="437">
        <f t="shared" si="84"/>
        <v>533</v>
      </c>
      <c r="W326" s="437">
        <f t="shared" si="74"/>
        <v>0</v>
      </c>
    </row>
    <row r="327" spans="1:23" s="151" customFormat="1" ht="18.75" x14ac:dyDescent="0.3">
      <c r="A327" s="450" t="s">
        <v>755</v>
      </c>
      <c r="B327" s="432" t="s">
        <v>157</v>
      </c>
      <c r="C327" s="432" t="s">
        <v>144</v>
      </c>
      <c r="D327" s="440">
        <f t="shared" si="75"/>
        <v>350</v>
      </c>
      <c r="E327" s="440">
        <v>350</v>
      </c>
      <c r="F327" s="440"/>
      <c r="G327" s="440">
        <f t="shared" si="80"/>
        <v>1950.5</v>
      </c>
      <c r="H327" s="440">
        <v>784.1</v>
      </c>
      <c r="I327" s="440">
        <v>1166.4000000000001</v>
      </c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8">
        <f t="shared" si="83"/>
        <v>0</v>
      </c>
      <c r="U327" s="440">
        <f t="shared" si="76"/>
        <v>1950.5</v>
      </c>
      <c r="V327" s="437">
        <f t="shared" si="84"/>
        <v>784.1</v>
      </c>
      <c r="W327" s="437">
        <f t="shared" si="74"/>
        <v>1166.4000000000001</v>
      </c>
    </row>
    <row r="328" spans="1:23" s="151" customFormat="1" ht="37.5" x14ac:dyDescent="0.3">
      <c r="A328" s="450" t="s">
        <v>251</v>
      </c>
      <c r="B328" s="432" t="s">
        <v>157</v>
      </c>
      <c r="C328" s="432" t="s">
        <v>144</v>
      </c>
      <c r="D328" s="440">
        <f>SUM(E328:F328)</f>
        <v>0</v>
      </c>
      <c r="E328" s="440"/>
      <c r="F328" s="440"/>
      <c r="G328" s="440">
        <f>SUM(H328:I328)</f>
        <v>4200</v>
      </c>
      <c r="H328" s="440">
        <f>SUM(H329:H332)</f>
        <v>2100</v>
      </c>
      <c r="I328" s="440">
        <f>SUM(I329:I332)</f>
        <v>2100</v>
      </c>
      <c r="J328" s="440">
        <f t="shared" ref="J328:R328" si="85">SUM(J329:J332)</f>
        <v>0</v>
      </c>
      <c r="K328" s="440">
        <f t="shared" si="85"/>
        <v>0</v>
      </c>
      <c r="L328" s="440"/>
      <c r="M328" s="440">
        <f t="shared" si="85"/>
        <v>0</v>
      </c>
      <c r="N328" s="440"/>
      <c r="O328" s="440">
        <f t="shared" si="85"/>
        <v>0</v>
      </c>
      <c r="P328" s="440">
        <f t="shared" si="85"/>
        <v>0</v>
      </c>
      <c r="Q328" s="440">
        <f t="shared" si="85"/>
        <v>0</v>
      </c>
      <c r="R328" s="440">
        <f t="shared" si="85"/>
        <v>0</v>
      </c>
      <c r="S328" s="440"/>
      <c r="T328" s="438">
        <f>SUM(J328:R328)</f>
        <v>0</v>
      </c>
      <c r="U328" s="440">
        <f t="shared" si="76"/>
        <v>4200</v>
      </c>
      <c r="V328" s="437">
        <f t="shared" si="73"/>
        <v>2100</v>
      </c>
      <c r="W328" s="437">
        <f t="shared" si="74"/>
        <v>2100</v>
      </c>
    </row>
    <row r="329" spans="1:23" s="151" customFormat="1" ht="18.75" x14ac:dyDescent="0.3">
      <c r="A329" s="450" t="s">
        <v>757</v>
      </c>
      <c r="B329" s="432" t="s">
        <v>157</v>
      </c>
      <c r="C329" s="432" t="s">
        <v>144</v>
      </c>
      <c r="D329" s="440"/>
      <c r="E329" s="440"/>
      <c r="F329" s="440"/>
      <c r="G329" s="440">
        <f t="shared" ref="G329:G332" si="86">SUM(H329:I329)</f>
        <v>1200</v>
      </c>
      <c r="H329" s="439">
        <v>600</v>
      </c>
      <c r="I329" s="439">
        <v>600</v>
      </c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8">
        <f t="shared" ref="T329:T332" si="87">SUM(J329:R329)</f>
        <v>0</v>
      </c>
      <c r="U329" s="440">
        <f t="shared" si="76"/>
        <v>1200</v>
      </c>
      <c r="V329" s="437">
        <f t="shared" si="73"/>
        <v>600</v>
      </c>
      <c r="W329" s="437">
        <f t="shared" si="74"/>
        <v>600</v>
      </c>
    </row>
    <row r="330" spans="1:23" s="151" customFormat="1" ht="18.75" x14ac:dyDescent="0.3">
      <c r="A330" s="450" t="s">
        <v>759</v>
      </c>
      <c r="B330" s="432" t="s">
        <v>157</v>
      </c>
      <c r="C330" s="432" t="s">
        <v>144</v>
      </c>
      <c r="D330" s="440"/>
      <c r="E330" s="440"/>
      <c r="F330" s="440"/>
      <c r="G330" s="440">
        <f t="shared" si="86"/>
        <v>1000</v>
      </c>
      <c r="H330" s="439">
        <v>500</v>
      </c>
      <c r="I330" s="439">
        <v>500</v>
      </c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8">
        <f t="shared" si="87"/>
        <v>0</v>
      </c>
      <c r="U330" s="440">
        <f t="shared" si="76"/>
        <v>1000</v>
      </c>
      <c r="V330" s="437">
        <f t="shared" si="73"/>
        <v>500</v>
      </c>
      <c r="W330" s="437">
        <f t="shared" si="74"/>
        <v>500</v>
      </c>
    </row>
    <row r="331" spans="1:23" s="151" customFormat="1" ht="18.75" x14ac:dyDescent="0.3">
      <c r="A331" s="450" t="s">
        <v>762</v>
      </c>
      <c r="B331" s="432" t="s">
        <v>157</v>
      </c>
      <c r="C331" s="432" t="s">
        <v>144</v>
      </c>
      <c r="D331" s="440"/>
      <c r="E331" s="440"/>
      <c r="F331" s="440"/>
      <c r="G331" s="440">
        <f t="shared" si="86"/>
        <v>800</v>
      </c>
      <c r="H331" s="439">
        <v>400</v>
      </c>
      <c r="I331" s="439">
        <v>400</v>
      </c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8">
        <f t="shared" si="87"/>
        <v>0</v>
      </c>
      <c r="U331" s="440">
        <f t="shared" si="76"/>
        <v>800</v>
      </c>
      <c r="V331" s="437">
        <f t="shared" ref="V331:V396" si="88">H331+J331+K331+M331</f>
        <v>400</v>
      </c>
      <c r="W331" s="437">
        <f t="shared" ref="W331:W380" si="89">I331+O331+P331+Q331+R331</f>
        <v>400</v>
      </c>
    </row>
    <row r="332" spans="1:23" s="151" customFormat="1" ht="18.75" x14ac:dyDescent="0.3">
      <c r="A332" s="450" t="s">
        <v>760</v>
      </c>
      <c r="B332" s="432" t="s">
        <v>157</v>
      </c>
      <c r="C332" s="432" t="s">
        <v>144</v>
      </c>
      <c r="D332" s="440"/>
      <c r="E332" s="440"/>
      <c r="F332" s="440"/>
      <c r="G332" s="440">
        <f t="shared" si="86"/>
        <v>1200</v>
      </c>
      <c r="H332" s="439">
        <v>600</v>
      </c>
      <c r="I332" s="439">
        <v>600</v>
      </c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8">
        <f t="shared" si="87"/>
        <v>0</v>
      </c>
      <c r="U332" s="440">
        <f t="shared" si="76"/>
        <v>1200</v>
      </c>
      <c r="V332" s="437">
        <f t="shared" si="88"/>
        <v>600</v>
      </c>
      <c r="W332" s="437">
        <f t="shared" si="89"/>
        <v>600</v>
      </c>
    </row>
    <row r="333" spans="1:23" s="151" customFormat="1" ht="42" customHeight="1" x14ac:dyDescent="0.3">
      <c r="A333" s="450" t="s">
        <v>125</v>
      </c>
      <c r="B333" s="432" t="s">
        <v>157</v>
      </c>
      <c r="C333" s="432" t="s">
        <v>144</v>
      </c>
      <c r="D333" s="440"/>
      <c r="E333" s="440"/>
      <c r="F333" s="440"/>
      <c r="G333" s="440">
        <f t="shared" si="80"/>
        <v>250</v>
      </c>
      <c r="H333" s="440"/>
      <c r="I333" s="440">
        <v>250</v>
      </c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8">
        <f t="shared" si="83"/>
        <v>0</v>
      </c>
      <c r="U333" s="440">
        <f>SUM(V333:W333)</f>
        <v>250</v>
      </c>
      <c r="V333" s="437">
        <f t="shared" si="88"/>
        <v>0</v>
      </c>
      <c r="W333" s="437">
        <f t="shared" si="89"/>
        <v>250</v>
      </c>
    </row>
    <row r="334" spans="1:23" s="151" customFormat="1" ht="44.25" customHeight="1" x14ac:dyDescent="0.3">
      <c r="A334" s="450" t="s">
        <v>856</v>
      </c>
      <c r="B334" s="432" t="s">
        <v>157</v>
      </c>
      <c r="C334" s="432" t="s">
        <v>144</v>
      </c>
      <c r="D334" s="440">
        <f t="shared" si="75"/>
        <v>1008</v>
      </c>
      <c r="E334" s="440">
        <v>1008</v>
      </c>
      <c r="F334" s="440"/>
      <c r="G334" s="440">
        <f t="shared" si="80"/>
        <v>825</v>
      </c>
      <c r="H334" s="440">
        <v>825</v>
      </c>
      <c r="I334" s="440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8">
        <f t="shared" si="83"/>
        <v>0</v>
      </c>
      <c r="U334" s="440">
        <f t="shared" si="76"/>
        <v>825</v>
      </c>
      <c r="V334" s="437">
        <f t="shared" si="88"/>
        <v>825</v>
      </c>
      <c r="W334" s="437">
        <f t="shared" si="89"/>
        <v>0</v>
      </c>
    </row>
    <row r="335" spans="1:23" s="151" customFormat="1" ht="60" customHeight="1" x14ac:dyDescent="0.3">
      <c r="A335" s="449" t="s">
        <v>1004</v>
      </c>
      <c r="B335" s="432" t="s">
        <v>157</v>
      </c>
      <c r="C335" s="432" t="s">
        <v>144</v>
      </c>
      <c r="D335" s="440"/>
      <c r="E335" s="440"/>
      <c r="F335" s="440"/>
      <c r="G335" s="440">
        <f t="shared" si="80"/>
        <v>44</v>
      </c>
      <c r="H335" s="439">
        <f>SUM(H336:H338)</f>
        <v>44</v>
      </c>
      <c r="I335" s="440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8">
        <f t="shared" si="83"/>
        <v>0</v>
      </c>
      <c r="U335" s="440">
        <f t="shared" si="76"/>
        <v>44</v>
      </c>
      <c r="V335" s="437">
        <f t="shared" si="88"/>
        <v>44</v>
      </c>
      <c r="W335" s="437">
        <f t="shared" si="89"/>
        <v>0</v>
      </c>
    </row>
    <row r="336" spans="1:23" s="151" customFormat="1" ht="29.25" customHeight="1" x14ac:dyDescent="0.3">
      <c r="A336" s="450" t="s">
        <v>958</v>
      </c>
      <c r="B336" s="432" t="s">
        <v>157</v>
      </c>
      <c r="C336" s="432" t="s">
        <v>144</v>
      </c>
      <c r="D336" s="440"/>
      <c r="E336" s="440"/>
      <c r="F336" s="440"/>
      <c r="G336" s="440">
        <f t="shared" si="80"/>
        <v>19</v>
      </c>
      <c r="H336" s="439">
        <v>19</v>
      </c>
      <c r="I336" s="440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8">
        <f t="shared" si="83"/>
        <v>0</v>
      </c>
      <c r="U336" s="440">
        <f t="shared" si="76"/>
        <v>19</v>
      </c>
      <c r="V336" s="437">
        <f t="shared" si="88"/>
        <v>19</v>
      </c>
      <c r="W336" s="437">
        <f t="shared" si="89"/>
        <v>0</v>
      </c>
    </row>
    <row r="337" spans="1:23" s="151" customFormat="1" ht="29.25" customHeight="1" x14ac:dyDescent="0.3">
      <c r="A337" s="450" t="s">
        <v>959</v>
      </c>
      <c r="B337" s="432" t="s">
        <v>157</v>
      </c>
      <c r="C337" s="432" t="s">
        <v>144</v>
      </c>
      <c r="D337" s="440"/>
      <c r="E337" s="440"/>
      <c r="F337" s="440"/>
      <c r="G337" s="440">
        <f t="shared" si="80"/>
        <v>12.6</v>
      </c>
      <c r="H337" s="439">
        <v>12.6</v>
      </c>
      <c r="I337" s="440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8">
        <f t="shared" si="83"/>
        <v>0</v>
      </c>
      <c r="U337" s="440">
        <f t="shared" si="76"/>
        <v>12.6</v>
      </c>
      <c r="V337" s="437">
        <f t="shared" si="88"/>
        <v>12.6</v>
      </c>
      <c r="W337" s="437">
        <f t="shared" si="89"/>
        <v>0</v>
      </c>
    </row>
    <row r="338" spans="1:23" s="151" customFormat="1" ht="29.25" customHeight="1" x14ac:dyDescent="0.3">
      <c r="A338" s="450" t="s">
        <v>960</v>
      </c>
      <c r="B338" s="432" t="s">
        <v>157</v>
      </c>
      <c r="C338" s="432" t="s">
        <v>144</v>
      </c>
      <c r="D338" s="440"/>
      <c r="E338" s="440"/>
      <c r="F338" s="440"/>
      <c r="G338" s="440">
        <f t="shared" si="80"/>
        <v>12.4</v>
      </c>
      <c r="H338" s="439">
        <v>12.4</v>
      </c>
      <c r="I338" s="440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8">
        <f t="shared" si="83"/>
        <v>0</v>
      </c>
      <c r="U338" s="440">
        <f t="shared" si="76"/>
        <v>12.4</v>
      </c>
      <c r="V338" s="437">
        <f t="shared" si="88"/>
        <v>12.4</v>
      </c>
      <c r="W338" s="437">
        <f t="shared" si="89"/>
        <v>0</v>
      </c>
    </row>
    <row r="339" spans="1:23" s="151" customFormat="1" ht="49.5" hidden="1" customHeight="1" x14ac:dyDescent="0.3">
      <c r="A339" s="450" t="s">
        <v>485</v>
      </c>
      <c r="B339" s="432" t="s">
        <v>157</v>
      </c>
      <c r="C339" s="432" t="s">
        <v>144</v>
      </c>
      <c r="D339" s="440"/>
      <c r="E339" s="440"/>
      <c r="F339" s="440"/>
      <c r="G339" s="440"/>
      <c r="H339" s="439"/>
      <c r="I339" s="440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8">
        <f t="shared" si="83"/>
        <v>0</v>
      </c>
      <c r="U339" s="440">
        <f t="shared" ref="U339" si="90">SUM(V339:W339)</f>
        <v>0</v>
      </c>
      <c r="V339" s="437">
        <f t="shared" ref="V339" si="91">H339+J339+K339+M339</f>
        <v>0</v>
      </c>
      <c r="W339" s="437">
        <f t="shared" ref="W339" si="92">I339+O339+P339+Q339+R339</f>
        <v>0</v>
      </c>
    </row>
    <row r="340" spans="1:23" s="151" customFormat="1" ht="56.25" customHeight="1" x14ac:dyDescent="0.3">
      <c r="A340" s="450" t="s">
        <v>1174</v>
      </c>
      <c r="B340" s="432" t="s">
        <v>157</v>
      </c>
      <c r="C340" s="432" t="s">
        <v>144</v>
      </c>
      <c r="D340" s="440"/>
      <c r="E340" s="440"/>
      <c r="F340" s="440"/>
      <c r="G340" s="440">
        <f t="shared" si="80"/>
        <v>2894.2</v>
      </c>
      <c r="H340" s="440">
        <v>153</v>
      </c>
      <c r="I340" s="440">
        <v>2741.2</v>
      </c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8">
        <f t="shared" si="83"/>
        <v>0</v>
      </c>
      <c r="U340" s="440">
        <f t="shared" si="76"/>
        <v>2894.2</v>
      </c>
      <c r="V340" s="437">
        <f t="shared" si="88"/>
        <v>153</v>
      </c>
      <c r="W340" s="437">
        <f t="shared" si="89"/>
        <v>2741.2</v>
      </c>
    </row>
    <row r="341" spans="1:23" s="151" customFormat="1" ht="16.5" customHeight="1" x14ac:dyDescent="0.3">
      <c r="A341" s="449" t="s">
        <v>250</v>
      </c>
      <c r="B341" s="433" t="s">
        <v>157</v>
      </c>
      <c r="C341" s="433" t="s">
        <v>180</v>
      </c>
      <c r="D341" s="436">
        <f t="shared" si="75"/>
        <v>169050.6</v>
      </c>
      <c r="E341" s="436">
        <f>SUM(E342+E343+E344+E346+E368+E370+E378+E379+E380)</f>
        <v>101724.5</v>
      </c>
      <c r="F341" s="436">
        <f>SUM(F342+F343+F344+F346+F368+F370+F378+F379+F380)</f>
        <v>67326.100000000006</v>
      </c>
      <c r="G341" s="436">
        <f t="shared" si="80"/>
        <v>161549.5</v>
      </c>
      <c r="H341" s="436">
        <f>SUM(H342+H343+H344+H345+H346+H368+H370+H378+H379+H380)</f>
        <v>99216.2</v>
      </c>
      <c r="I341" s="436">
        <f>SUM(I342+I343+I344+I345+I346+I368+I370+I378+I379+I380)</f>
        <v>62333.299999999996</v>
      </c>
      <c r="J341" s="436">
        <f>SUM(J342+J343+J344+J346+J368+J370+J378+J379+J380)</f>
        <v>0</v>
      </c>
      <c r="K341" s="436">
        <f>SUM(K342+K343+K344+K346+K368+K370+K378+K379+K380+K345)</f>
        <v>0</v>
      </c>
      <c r="L341" s="436"/>
      <c r="M341" s="436">
        <f t="shared" ref="M341:Q341" si="93">SUM(M342+M343+M344+M346+M368+M370+M378+M379+M380)</f>
        <v>0</v>
      </c>
      <c r="N341" s="436"/>
      <c r="O341" s="436">
        <f t="shared" si="93"/>
        <v>0</v>
      </c>
      <c r="P341" s="436">
        <f>SUM(P342+P343+P344+P346+P368+P370+P378+P379+P380+P345)</f>
        <v>0</v>
      </c>
      <c r="Q341" s="436">
        <f t="shared" si="93"/>
        <v>0</v>
      </c>
      <c r="R341" s="439">
        <f>SUM(R370+R379)</f>
        <v>0</v>
      </c>
      <c r="S341" s="439"/>
      <c r="T341" s="438">
        <f>SUM(J341:R341)</f>
        <v>0</v>
      </c>
      <c r="U341" s="436">
        <f t="shared" si="76"/>
        <v>161549.5</v>
      </c>
      <c r="V341" s="437">
        <f t="shared" si="88"/>
        <v>99216.2</v>
      </c>
      <c r="W341" s="437">
        <f t="shared" si="89"/>
        <v>62333.299999999996</v>
      </c>
    </row>
    <row r="342" spans="1:23" s="151" customFormat="1" ht="27.75" customHeight="1" x14ac:dyDescent="0.3">
      <c r="A342" s="450" t="s">
        <v>417</v>
      </c>
      <c r="B342" s="432" t="s">
        <v>157</v>
      </c>
      <c r="C342" s="432" t="s">
        <v>180</v>
      </c>
      <c r="D342" s="440">
        <f t="shared" si="75"/>
        <v>20481</v>
      </c>
      <c r="E342" s="440">
        <v>20481</v>
      </c>
      <c r="F342" s="440"/>
      <c r="G342" s="440">
        <f t="shared" si="80"/>
        <v>20359</v>
      </c>
      <c r="H342" s="440">
        <v>20359</v>
      </c>
      <c r="I342" s="440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8">
        <f>SUM(J342:R342)</f>
        <v>0</v>
      </c>
      <c r="U342" s="440">
        <f>SUM(V342:W342)</f>
        <v>20359</v>
      </c>
      <c r="V342" s="437">
        <f t="shared" si="88"/>
        <v>20359</v>
      </c>
      <c r="W342" s="437">
        <f t="shared" si="89"/>
        <v>0</v>
      </c>
    </row>
    <row r="343" spans="1:23" s="151" customFormat="1" ht="19.5" customHeight="1" x14ac:dyDescent="0.3">
      <c r="A343" s="450" t="s">
        <v>416</v>
      </c>
      <c r="B343" s="432" t="s">
        <v>157</v>
      </c>
      <c r="C343" s="432" t="s">
        <v>180</v>
      </c>
      <c r="D343" s="440">
        <f t="shared" si="75"/>
        <v>28762.799999999999</v>
      </c>
      <c r="E343" s="440">
        <v>28762.799999999999</v>
      </c>
      <c r="F343" s="440"/>
      <c r="G343" s="440">
        <f t="shared" si="80"/>
        <v>28864.9</v>
      </c>
      <c r="H343" s="440">
        <v>28864.9</v>
      </c>
      <c r="I343" s="440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8">
        <f t="shared" si="83"/>
        <v>0</v>
      </c>
      <c r="U343" s="440">
        <f t="shared" si="76"/>
        <v>28864.9</v>
      </c>
      <c r="V343" s="437">
        <f t="shared" si="88"/>
        <v>28864.9</v>
      </c>
      <c r="W343" s="437">
        <f t="shared" si="89"/>
        <v>0</v>
      </c>
    </row>
    <row r="344" spans="1:23" s="151" customFormat="1" ht="24.75" hidden="1" customHeight="1" x14ac:dyDescent="0.3">
      <c r="A344" s="450" t="s">
        <v>73</v>
      </c>
      <c r="B344" s="432" t="s">
        <v>157</v>
      </c>
      <c r="C344" s="432" t="s">
        <v>180</v>
      </c>
      <c r="D344" s="440">
        <f t="shared" si="75"/>
        <v>0</v>
      </c>
      <c r="E344" s="440"/>
      <c r="F344" s="440"/>
      <c r="G344" s="440">
        <f t="shared" si="80"/>
        <v>0</v>
      </c>
      <c r="H344" s="440"/>
      <c r="I344" s="440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8">
        <f t="shared" si="83"/>
        <v>0</v>
      </c>
      <c r="U344" s="440">
        <f t="shared" ref="U344:U345" si="94">SUM(V344:W344)</f>
        <v>0</v>
      </c>
      <c r="V344" s="437">
        <f t="shared" si="88"/>
        <v>0</v>
      </c>
      <c r="W344" s="437">
        <f t="shared" si="89"/>
        <v>0</v>
      </c>
    </row>
    <row r="345" spans="1:23" s="151" customFormat="1" ht="62.25" customHeight="1" x14ac:dyDescent="0.3">
      <c r="A345" s="450" t="s">
        <v>1162</v>
      </c>
      <c r="B345" s="432" t="s">
        <v>157</v>
      </c>
      <c r="C345" s="432" t="s">
        <v>180</v>
      </c>
      <c r="D345" s="440"/>
      <c r="E345" s="440"/>
      <c r="F345" s="440"/>
      <c r="G345" s="440">
        <f t="shared" si="80"/>
        <v>0</v>
      </c>
      <c r="H345" s="440">
        <v>0</v>
      </c>
      <c r="I345" s="440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8">
        <f t="shared" si="83"/>
        <v>0</v>
      </c>
      <c r="U345" s="440">
        <f t="shared" si="94"/>
        <v>0</v>
      </c>
      <c r="V345" s="437">
        <f t="shared" si="88"/>
        <v>0</v>
      </c>
      <c r="W345" s="437">
        <f t="shared" si="89"/>
        <v>0</v>
      </c>
    </row>
    <row r="346" spans="1:23" s="151" customFormat="1" ht="39.75" customHeight="1" x14ac:dyDescent="0.3">
      <c r="A346" s="450" t="s">
        <v>863</v>
      </c>
      <c r="B346" s="432" t="s">
        <v>157</v>
      </c>
      <c r="C346" s="432" t="s">
        <v>180</v>
      </c>
      <c r="D346" s="440">
        <f t="shared" ref="D346:D412" si="95">SUM(E346:F346)</f>
        <v>2423</v>
      </c>
      <c r="E346" s="440">
        <v>2423</v>
      </c>
      <c r="F346" s="440"/>
      <c r="G346" s="440">
        <f t="shared" si="80"/>
        <v>3291.9</v>
      </c>
      <c r="H346" s="440">
        <f>H347+H367+H365+H364+H363</f>
        <v>3291.9</v>
      </c>
      <c r="I346" s="440"/>
      <c r="J346" s="439">
        <f>J347+J367+J365+J363+J364</f>
        <v>0</v>
      </c>
      <c r="K346" s="439">
        <f t="shared" ref="K346:S346" si="96">K347+K367</f>
        <v>0</v>
      </c>
      <c r="L346" s="439"/>
      <c r="M346" s="439">
        <f t="shared" si="96"/>
        <v>0</v>
      </c>
      <c r="N346" s="439">
        <f t="shared" si="96"/>
        <v>0</v>
      </c>
      <c r="O346" s="439">
        <f t="shared" si="96"/>
        <v>0</v>
      </c>
      <c r="P346" s="439">
        <f t="shared" si="96"/>
        <v>0</v>
      </c>
      <c r="Q346" s="439">
        <f t="shared" si="96"/>
        <v>0</v>
      </c>
      <c r="R346" s="439">
        <f t="shared" si="96"/>
        <v>0</v>
      </c>
      <c r="S346" s="439">
        <f t="shared" si="96"/>
        <v>0</v>
      </c>
      <c r="T346" s="438">
        <f t="shared" si="83"/>
        <v>0</v>
      </c>
      <c r="U346" s="440">
        <f t="shared" ref="U346:U412" si="97">SUM(V346:W346)</f>
        <v>3291.9</v>
      </c>
      <c r="V346" s="437">
        <f t="shared" si="88"/>
        <v>3291.9</v>
      </c>
      <c r="W346" s="437">
        <f t="shared" si="89"/>
        <v>0</v>
      </c>
    </row>
    <row r="347" spans="1:23" s="151" customFormat="1" ht="18.75" x14ac:dyDescent="0.3">
      <c r="A347" s="450" t="s">
        <v>133</v>
      </c>
      <c r="B347" s="432" t="s">
        <v>157</v>
      </c>
      <c r="C347" s="432" t="s">
        <v>180</v>
      </c>
      <c r="D347" s="440">
        <f t="shared" si="95"/>
        <v>0</v>
      </c>
      <c r="E347" s="440"/>
      <c r="F347" s="440"/>
      <c r="G347" s="440">
        <f t="shared" si="80"/>
        <v>2765.4</v>
      </c>
      <c r="H347" s="440">
        <v>2765.4</v>
      </c>
      <c r="I347" s="440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8">
        <f t="shared" si="83"/>
        <v>0</v>
      </c>
      <c r="U347" s="440">
        <f t="shared" si="97"/>
        <v>2765.4</v>
      </c>
      <c r="V347" s="437">
        <f>H347+J347+K347+M347</f>
        <v>2765.4</v>
      </c>
      <c r="W347" s="437">
        <f t="shared" si="89"/>
        <v>0</v>
      </c>
    </row>
    <row r="348" spans="1:23" s="151" customFormat="1" ht="18.75" hidden="1" x14ac:dyDescent="0.3">
      <c r="A348" s="450" t="s">
        <v>185</v>
      </c>
      <c r="B348" s="432" t="s">
        <v>157</v>
      </c>
      <c r="C348" s="432" t="s">
        <v>180</v>
      </c>
      <c r="D348" s="440">
        <f t="shared" si="95"/>
        <v>0</v>
      </c>
      <c r="E348" s="440"/>
      <c r="F348" s="440"/>
      <c r="G348" s="440">
        <f t="shared" si="80"/>
        <v>0</v>
      </c>
      <c r="H348" s="440"/>
      <c r="I348" s="440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8">
        <f t="shared" si="83"/>
        <v>0</v>
      </c>
      <c r="U348" s="440">
        <f t="shared" si="97"/>
        <v>0</v>
      </c>
      <c r="V348" s="437">
        <f t="shared" si="88"/>
        <v>0</v>
      </c>
      <c r="W348" s="437">
        <f t="shared" si="89"/>
        <v>0</v>
      </c>
    </row>
    <row r="349" spans="1:23" s="151" customFormat="1" ht="18.75" hidden="1" x14ac:dyDescent="0.3">
      <c r="A349" s="450" t="s">
        <v>186</v>
      </c>
      <c r="B349" s="432" t="s">
        <v>157</v>
      </c>
      <c r="C349" s="432" t="s">
        <v>180</v>
      </c>
      <c r="D349" s="440">
        <f t="shared" si="95"/>
        <v>0</v>
      </c>
      <c r="E349" s="440"/>
      <c r="F349" s="440"/>
      <c r="G349" s="440">
        <f t="shared" si="80"/>
        <v>0</v>
      </c>
      <c r="H349" s="440"/>
      <c r="I349" s="440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8">
        <f t="shared" si="83"/>
        <v>0</v>
      </c>
      <c r="U349" s="440">
        <f t="shared" si="97"/>
        <v>0</v>
      </c>
      <c r="V349" s="437">
        <f t="shared" si="88"/>
        <v>0</v>
      </c>
      <c r="W349" s="437">
        <f t="shared" si="89"/>
        <v>0</v>
      </c>
    </row>
    <row r="350" spans="1:23" s="151" customFormat="1" ht="18.75" hidden="1" x14ac:dyDescent="0.3">
      <c r="A350" s="450" t="s">
        <v>189</v>
      </c>
      <c r="B350" s="432" t="s">
        <v>157</v>
      </c>
      <c r="C350" s="432" t="s">
        <v>180</v>
      </c>
      <c r="D350" s="440">
        <f t="shared" si="95"/>
        <v>0</v>
      </c>
      <c r="E350" s="440"/>
      <c r="F350" s="440"/>
      <c r="G350" s="440">
        <f t="shared" si="80"/>
        <v>0</v>
      </c>
      <c r="H350" s="440"/>
      <c r="I350" s="440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8">
        <f t="shared" si="83"/>
        <v>0</v>
      </c>
      <c r="U350" s="440">
        <f t="shared" si="97"/>
        <v>0</v>
      </c>
      <c r="V350" s="437">
        <f t="shared" si="88"/>
        <v>0</v>
      </c>
      <c r="W350" s="437">
        <f t="shared" si="89"/>
        <v>0</v>
      </c>
    </row>
    <row r="351" spans="1:23" s="151" customFormat="1" ht="18.75" hidden="1" x14ac:dyDescent="0.3">
      <c r="A351" s="450" t="s">
        <v>187</v>
      </c>
      <c r="B351" s="432" t="s">
        <v>157</v>
      </c>
      <c r="C351" s="432" t="s">
        <v>180</v>
      </c>
      <c r="D351" s="440">
        <f t="shared" si="95"/>
        <v>0</v>
      </c>
      <c r="E351" s="440"/>
      <c r="F351" s="440"/>
      <c r="G351" s="440">
        <f t="shared" si="80"/>
        <v>0</v>
      </c>
      <c r="H351" s="440"/>
      <c r="I351" s="440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8">
        <f t="shared" si="83"/>
        <v>0</v>
      </c>
      <c r="U351" s="440">
        <f t="shared" si="97"/>
        <v>0</v>
      </c>
      <c r="V351" s="437">
        <f t="shared" si="88"/>
        <v>0</v>
      </c>
      <c r="W351" s="437">
        <f t="shared" si="89"/>
        <v>0</v>
      </c>
    </row>
    <row r="352" spans="1:23" s="151" customFormat="1" ht="18.75" hidden="1" x14ac:dyDescent="0.3">
      <c r="A352" s="450" t="s">
        <v>190</v>
      </c>
      <c r="B352" s="432" t="s">
        <v>157</v>
      </c>
      <c r="C352" s="432" t="s">
        <v>180</v>
      </c>
      <c r="D352" s="440">
        <f t="shared" si="95"/>
        <v>0</v>
      </c>
      <c r="E352" s="440"/>
      <c r="F352" s="440"/>
      <c r="G352" s="440">
        <f t="shared" si="80"/>
        <v>0</v>
      </c>
      <c r="H352" s="440"/>
      <c r="I352" s="440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8">
        <f t="shared" si="83"/>
        <v>0</v>
      </c>
      <c r="U352" s="440">
        <f t="shared" si="97"/>
        <v>0</v>
      </c>
      <c r="V352" s="437">
        <f t="shared" si="88"/>
        <v>0</v>
      </c>
      <c r="W352" s="437">
        <f t="shared" si="89"/>
        <v>0</v>
      </c>
    </row>
    <row r="353" spans="1:23" s="151" customFormat="1" ht="18.75" hidden="1" x14ac:dyDescent="0.3">
      <c r="A353" s="450" t="s">
        <v>191</v>
      </c>
      <c r="B353" s="432" t="s">
        <v>157</v>
      </c>
      <c r="C353" s="432" t="s">
        <v>180</v>
      </c>
      <c r="D353" s="440">
        <f t="shared" si="95"/>
        <v>0</v>
      </c>
      <c r="E353" s="440"/>
      <c r="F353" s="440"/>
      <c r="G353" s="440">
        <f t="shared" si="80"/>
        <v>0</v>
      </c>
      <c r="H353" s="440"/>
      <c r="I353" s="440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8">
        <f t="shared" si="83"/>
        <v>0</v>
      </c>
      <c r="U353" s="440">
        <f t="shared" si="97"/>
        <v>0</v>
      </c>
      <c r="V353" s="437">
        <f t="shared" si="88"/>
        <v>0</v>
      </c>
      <c r="W353" s="437">
        <f t="shared" si="89"/>
        <v>0</v>
      </c>
    </row>
    <row r="354" spans="1:23" s="151" customFormat="1" ht="18.75" hidden="1" x14ac:dyDescent="0.3">
      <c r="A354" s="450" t="s">
        <v>193</v>
      </c>
      <c r="B354" s="432" t="s">
        <v>157</v>
      </c>
      <c r="C354" s="432" t="s">
        <v>180</v>
      </c>
      <c r="D354" s="440">
        <f t="shared" si="95"/>
        <v>0</v>
      </c>
      <c r="E354" s="440"/>
      <c r="F354" s="440"/>
      <c r="G354" s="440">
        <f t="shared" si="80"/>
        <v>0</v>
      </c>
      <c r="H354" s="440"/>
      <c r="I354" s="440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8">
        <f t="shared" si="83"/>
        <v>0</v>
      </c>
      <c r="U354" s="440">
        <f t="shared" si="97"/>
        <v>0</v>
      </c>
      <c r="V354" s="437">
        <f t="shared" si="88"/>
        <v>0</v>
      </c>
      <c r="W354" s="437">
        <f t="shared" si="89"/>
        <v>0</v>
      </c>
    </row>
    <row r="355" spans="1:23" s="151" customFormat="1" ht="18.75" hidden="1" x14ac:dyDescent="0.3">
      <c r="A355" s="450" t="s">
        <v>194</v>
      </c>
      <c r="B355" s="432" t="s">
        <v>157</v>
      </c>
      <c r="C355" s="432" t="s">
        <v>180</v>
      </c>
      <c r="D355" s="440">
        <f t="shared" si="95"/>
        <v>0</v>
      </c>
      <c r="E355" s="440"/>
      <c r="F355" s="440"/>
      <c r="G355" s="440">
        <f t="shared" si="80"/>
        <v>0</v>
      </c>
      <c r="H355" s="440"/>
      <c r="I355" s="440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8">
        <f t="shared" si="83"/>
        <v>0</v>
      </c>
      <c r="U355" s="440">
        <f t="shared" si="97"/>
        <v>0</v>
      </c>
      <c r="V355" s="437">
        <f t="shared" si="88"/>
        <v>0</v>
      </c>
      <c r="W355" s="437">
        <f t="shared" si="89"/>
        <v>0</v>
      </c>
    </row>
    <row r="356" spans="1:23" s="151" customFormat="1" ht="18.75" hidden="1" x14ac:dyDescent="0.3">
      <c r="A356" s="450" t="s">
        <v>192</v>
      </c>
      <c r="B356" s="432" t="s">
        <v>157</v>
      </c>
      <c r="C356" s="432" t="s">
        <v>180</v>
      </c>
      <c r="D356" s="440">
        <f t="shared" si="95"/>
        <v>0</v>
      </c>
      <c r="E356" s="440"/>
      <c r="F356" s="440"/>
      <c r="G356" s="440">
        <f t="shared" si="80"/>
        <v>0</v>
      </c>
      <c r="H356" s="440"/>
      <c r="I356" s="440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8">
        <f t="shared" si="83"/>
        <v>0</v>
      </c>
      <c r="U356" s="440">
        <f t="shared" si="97"/>
        <v>0</v>
      </c>
      <c r="V356" s="437">
        <f t="shared" si="88"/>
        <v>0</v>
      </c>
      <c r="W356" s="437">
        <f t="shared" si="89"/>
        <v>0</v>
      </c>
    </row>
    <row r="357" spans="1:23" s="151" customFormat="1" ht="18.75" hidden="1" x14ac:dyDescent="0.3">
      <c r="A357" s="450" t="s">
        <v>195</v>
      </c>
      <c r="B357" s="432" t="s">
        <v>157</v>
      </c>
      <c r="C357" s="432" t="s">
        <v>180</v>
      </c>
      <c r="D357" s="440">
        <f t="shared" si="95"/>
        <v>0</v>
      </c>
      <c r="E357" s="440"/>
      <c r="F357" s="440"/>
      <c r="G357" s="440">
        <f t="shared" si="80"/>
        <v>0</v>
      </c>
      <c r="H357" s="440"/>
      <c r="I357" s="440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8">
        <f t="shared" si="83"/>
        <v>0</v>
      </c>
      <c r="U357" s="440">
        <f t="shared" si="97"/>
        <v>0</v>
      </c>
      <c r="V357" s="437">
        <f t="shared" si="88"/>
        <v>0</v>
      </c>
      <c r="W357" s="437">
        <f t="shared" si="89"/>
        <v>0</v>
      </c>
    </row>
    <row r="358" spans="1:23" s="151" customFormat="1" ht="18.75" hidden="1" x14ac:dyDescent="0.3">
      <c r="A358" s="450" t="s">
        <v>188</v>
      </c>
      <c r="B358" s="432" t="s">
        <v>157</v>
      </c>
      <c r="C358" s="432" t="s">
        <v>180</v>
      </c>
      <c r="D358" s="440">
        <f t="shared" si="95"/>
        <v>0</v>
      </c>
      <c r="E358" s="440"/>
      <c r="F358" s="440"/>
      <c r="G358" s="440">
        <f t="shared" si="80"/>
        <v>0</v>
      </c>
      <c r="H358" s="440"/>
      <c r="I358" s="440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8">
        <f t="shared" si="83"/>
        <v>0</v>
      </c>
      <c r="U358" s="440">
        <f t="shared" si="97"/>
        <v>0</v>
      </c>
      <c r="V358" s="437">
        <f t="shared" si="88"/>
        <v>0</v>
      </c>
      <c r="W358" s="437">
        <f t="shared" si="89"/>
        <v>0</v>
      </c>
    </row>
    <row r="359" spans="1:23" s="151" customFormat="1" ht="18.75" hidden="1" x14ac:dyDescent="0.3">
      <c r="A359" s="450" t="s">
        <v>245</v>
      </c>
      <c r="B359" s="432" t="s">
        <v>157</v>
      </c>
      <c r="C359" s="432" t="s">
        <v>180</v>
      </c>
      <c r="D359" s="440">
        <f t="shared" si="95"/>
        <v>0</v>
      </c>
      <c r="E359" s="440"/>
      <c r="F359" s="440"/>
      <c r="G359" s="440">
        <f t="shared" si="80"/>
        <v>0</v>
      </c>
      <c r="H359" s="440"/>
      <c r="I359" s="440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8">
        <f t="shared" si="83"/>
        <v>0</v>
      </c>
      <c r="U359" s="440">
        <f t="shared" si="97"/>
        <v>0</v>
      </c>
      <c r="V359" s="437">
        <f t="shared" si="88"/>
        <v>0</v>
      </c>
      <c r="W359" s="437">
        <f t="shared" si="89"/>
        <v>0</v>
      </c>
    </row>
    <row r="360" spans="1:23" s="151" customFormat="1" ht="18.75" hidden="1" x14ac:dyDescent="0.3">
      <c r="A360" s="450" t="s">
        <v>246</v>
      </c>
      <c r="B360" s="432" t="s">
        <v>157</v>
      </c>
      <c r="C360" s="432" t="s">
        <v>180</v>
      </c>
      <c r="D360" s="440">
        <f t="shared" si="95"/>
        <v>0</v>
      </c>
      <c r="E360" s="440"/>
      <c r="F360" s="440"/>
      <c r="G360" s="440">
        <f t="shared" si="80"/>
        <v>0</v>
      </c>
      <c r="H360" s="440"/>
      <c r="I360" s="440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8">
        <f t="shared" si="83"/>
        <v>0</v>
      </c>
      <c r="U360" s="440">
        <f t="shared" si="97"/>
        <v>0</v>
      </c>
      <c r="V360" s="437">
        <f t="shared" si="88"/>
        <v>0</v>
      </c>
      <c r="W360" s="437">
        <f t="shared" si="89"/>
        <v>0</v>
      </c>
    </row>
    <row r="361" spans="1:23" s="151" customFormat="1" ht="18.75" hidden="1" x14ac:dyDescent="0.3">
      <c r="A361" s="450" t="s">
        <v>247</v>
      </c>
      <c r="B361" s="432" t="s">
        <v>157</v>
      </c>
      <c r="C361" s="432" t="s">
        <v>180</v>
      </c>
      <c r="D361" s="440">
        <f t="shared" si="95"/>
        <v>0</v>
      </c>
      <c r="E361" s="440"/>
      <c r="F361" s="440"/>
      <c r="G361" s="440">
        <f t="shared" si="80"/>
        <v>0</v>
      </c>
      <c r="H361" s="440"/>
      <c r="I361" s="440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8">
        <f t="shared" si="83"/>
        <v>0</v>
      </c>
      <c r="U361" s="440">
        <f t="shared" si="97"/>
        <v>0</v>
      </c>
      <c r="V361" s="437">
        <f t="shared" si="88"/>
        <v>0</v>
      </c>
      <c r="W361" s="437">
        <f t="shared" si="89"/>
        <v>0</v>
      </c>
    </row>
    <row r="362" spans="1:23" s="151" customFormat="1" ht="18.75" hidden="1" x14ac:dyDescent="0.3">
      <c r="A362" s="450" t="s">
        <v>248</v>
      </c>
      <c r="B362" s="432" t="s">
        <v>157</v>
      </c>
      <c r="C362" s="432" t="s">
        <v>180</v>
      </c>
      <c r="D362" s="440">
        <f t="shared" si="95"/>
        <v>0</v>
      </c>
      <c r="E362" s="440"/>
      <c r="F362" s="440"/>
      <c r="G362" s="440">
        <f t="shared" si="80"/>
        <v>0</v>
      </c>
      <c r="H362" s="440"/>
      <c r="I362" s="440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8">
        <f t="shared" si="83"/>
        <v>0</v>
      </c>
      <c r="U362" s="440">
        <f t="shared" si="97"/>
        <v>0</v>
      </c>
      <c r="V362" s="437">
        <f t="shared" si="88"/>
        <v>0</v>
      </c>
      <c r="W362" s="437">
        <f t="shared" si="89"/>
        <v>0</v>
      </c>
    </row>
    <row r="363" spans="1:23" s="151" customFormat="1" ht="30" customHeight="1" x14ac:dyDescent="0.3">
      <c r="A363" s="450" t="s">
        <v>1173</v>
      </c>
      <c r="B363" s="432" t="s">
        <v>157</v>
      </c>
      <c r="C363" s="432" t="s">
        <v>180</v>
      </c>
      <c r="D363" s="440">
        <f t="shared" si="95"/>
        <v>0</v>
      </c>
      <c r="E363" s="440"/>
      <c r="F363" s="440"/>
      <c r="G363" s="440">
        <f t="shared" si="80"/>
        <v>159.9</v>
      </c>
      <c r="H363" s="440">
        <v>159.9</v>
      </c>
      <c r="I363" s="440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8">
        <f t="shared" si="83"/>
        <v>0</v>
      </c>
      <c r="U363" s="440">
        <f t="shared" si="97"/>
        <v>159.9</v>
      </c>
      <c r="V363" s="437">
        <f t="shared" si="88"/>
        <v>159.9</v>
      </c>
      <c r="W363" s="437">
        <f t="shared" si="89"/>
        <v>0</v>
      </c>
    </row>
    <row r="364" spans="1:23" s="151" customFormat="1" ht="20.25" customHeight="1" x14ac:dyDescent="0.3">
      <c r="A364" s="450" t="s">
        <v>197</v>
      </c>
      <c r="B364" s="432" t="s">
        <v>157</v>
      </c>
      <c r="C364" s="432" t="s">
        <v>180</v>
      </c>
      <c r="D364" s="440">
        <f t="shared" si="95"/>
        <v>0</v>
      </c>
      <c r="E364" s="440"/>
      <c r="F364" s="440"/>
      <c r="G364" s="440">
        <f t="shared" si="80"/>
        <v>100</v>
      </c>
      <c r="H364" s="440">
        <v>100</v>
      </c>
      <c r="I364" s="440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8">
        <f t="shared" si="83"/>
        <v>0</v>
      </c>
      <c r="U364" s="440">
        <f t="shared" si="97"/>
        <v>100</v>
      </c>
      <c r="V364" s="437">
        <f t="shared" si="88"/>
        <v>100</v>
      </c>
      <c r="W364" s="437">
        <f t="shared" si="89"/>
        <v>0</v>
      </c>
    </row>
    <row r="365" spans="1:23" s="151" customFormat="1" ht="27" customHeight="1" x14ac:dyDescent="0.3">
      <c r="A365" s="450" t="s">
        <v>1172</v>
      </c>
      <c r="B365" s="432" t="s">
        <v>157</v>
      </c>
      <c r="C365" s="432" t="s">
        <v>180</v>
      </c>
      <c r="D365" s="440">
        <f t="shared" si="95"/>
        <v>0</v>
      </c>
      <c r="E365" s="440"/>
      <c r="F365" s="440"/>
      <c r="G365" s="440">
        <f t="shared" si="80"/>
        <v>100</v>
      </c>
      <c r="H365" s="440">
        <v>100</v>
      </c>
      <c r="I365" s="440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8">
        <f t="shared" si="83"/>
        <v>0</v>
      </c>
      <c r="U365" s="440">
        <f t="shared" si="97"/>
        <v>100</v>
      </c>
      <c r="V365" s="437">
        <f t="shared" si="88"/>
        <v>100</v>
      </c>
      <c r="W365" s="437">
        <f t="shared" si="89"/>
        <v>0</v>
      </c>
    </row>
    <row r="366" spans="1:23" s="151" customFormat="1" ht="15.75" hidden="1" customHeight="1" x14ac:dyDescent="0.3">
      <c r="A366" s="450" t="s">
        <v>419</v>
      </c>
      <c r="B366" s="432" t="s">
        <v>157</v>
      </c>
      <c r="C366" s="432" t="s">
        <v>180</v>
      </c>
      <c r="D366" s="440">
        <f t="shared" si="95"/>
        <v>0</v>
      </c>
      <c r="E366" s="440"/>
      <c r="F366" s="440"/>
      <c r="G366" s="440">
        <f t="shared" si="80"/>
        <v>0</v>
      </c>
      <c r="H366" s="440"/>
      <c r="I366" s="440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8">
        <f t="shared" si="83"/>
        <v>0</v>
      </c>
      <c r="U366" s="440">
        <f t="shared" si="97"/>
        <v>0</v>
      </c>
      <c r="V366" s="437">
        <f t="shared" si="88"/>
        <v>0</v>
      </c>
      <c r="W366" s="437">
        <f t="shared" si="89"/>
        <v>0</v>
      </c>
    </row>
    <row r="367" spans="1:23" s="151" customFormat="1" ht="18.75" x14ac:dyDescent="0.3">
      <c r="A367" s="450" t="s">
        <v>420</v>
      </c>
      <c r="B367" s="432" t="s">
        <v>157</v>
      </c>
      <c r="C367" s="432" t="s">
        <v>180</v>
      </c>
      <c r="D367" s="440">
        <f t="shared" si="95"/>
        <v>0</v>
      </c>
      <c r="E367" s="440"/>
      <c r="F367" s="440"/>
      <c r="G367" s="440">
        <f t="shared" si="80"/>
        <v>166.6</v>
      </c>
      <c r="H367" s="440">
        <v>166.6</v>
      </c>
      <c r="I367" s="440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8">
        <f t="shared" si="83"/>
        <v>0</v>
      </c>
      <c r="U367" s="440">
        <f t="shared" si="97"/>
        <v>166.6</v>
      </c>
      <c r="V367" s="437">
        <f t="shared" si="88"/>
        <v>166.6</v>
      </c>
      <c r="W367" s="437">
        <f t="shared" si="89"/>
        <v>0</v>
      </c>
    </row>
    <row r="368" spans="1:23" s="151" customFormat="1" ht="57.75" customHeight="1" x14ac:dyDescent="0.3">
      <c r="A368" s="450" t="s">
        <v>424</v>
      </c>
      <c r="B368" s="432" t="s">
        <v>157</v>
      </c>
      <c r="C368" s="432" t="s">
        <v>180</v>
      </c>
      <c r="D368" s="440">
        <f t="shared" si="95"/>
        <v>102305.79999999999</v>
      </c>
      <c r="E368" s="440">
        <v>42553.7</v>
      </c>
      <c r="F368" s="440">
        <v>59752.1</v>
      </c>
      <c r="G368" s="440">
        <f t="shared" si="80"/>
        <v>102305.79999999999</v>
      </c>
      <c r="H368" s="440">
        <v>42553.7</v>
      </c>
      <c r="I368" s="440">
        <v>59752.1</v>
      </c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8">
        <f t="shared" si="83"/>
        <v>0</v>
      </c>
      <c r="U368" s="440">
        <f t="shared" si="97"/>
        <v>102305.79999999999</v>
      </c>
      <c r="V368" s="437">
        <f t="shared" si="88"/>
        <v>42553.7</v>
      </c>
      <c r="W368" s="437">
        <f t="shared" si="89"/>
        <v>59752.1</v>
      </c>
    </row>
    <row r="369" spans="1:23" s="151" customFormat="1" ht="24" hidden="1" customHeight="1" x14ac:dyDescent="0.3">
      <c r="A369" s="450" t="s">
        <v>0</v>
      </c>
      <c r="B369" s="432"/>
      <c r="C369" s="432"/>
      <c r="D369" s="440">
        <f t="shared" si="95"/>
        <v>0</v>
      </c>
      <c r="E369" s="440"/>
      <c r="F369" s="440"/>
      <c r="G369" s="440">
        <f t="shared" si="80"/>
        <v>0</v>
      </c>
      <c r="H369" s="440"/>
      <c r="I369" s="440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8">
        <f t="shared" si="83"/>
        <v>0</v>
      </c>
      <c r="U369" s="440">
        <f t="shared" si="97"/>
        <v>0</v>
      </c>
      <c r="V369" s="437">
        <f t="shared" si="88"/>
        <v>0</v>
      </c>
      <c r="W369" s="437">
        <f t="shared" si="89"/>
        <v>0</v>
      </c>
    </row>
    <row r="370" spans="1:23" s="430" customFormat="1" ht="36.75" customHeight="1" collapsed="1" x14ac:dyDescent="0.3">
      <c r="A370" s="450" t="s">
        <v>986</v>
      </c>
      <c r="B370" s="432" t="s">
        <v>157</v>
      </c>
      <c r="C370" s="432" t="s">
        <v>180</v>
      </c>
      <c r="D370" s="440">
        <f t="shared" si="95"/>
        <v>4320</v>
      </c>
      <c r="E370" s="440">
        <v>2000</v>
      </c>
      <c r="F370" s="440">
        <v>2320</v>
      </c>
      <c r="G370" s="440">
        <f t="shared" si="80"/>
        <v>6061.2</v>
      </c>
      <c r="H370" s="440">
        <v>3480</v>
      </c>
      <c r="I370" s="440">
        <v>2581.1999999999998</v>
      </c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>
        <f t="shared" si="83"/>
        <v>0</v>
      </c>
      <c r="U370" s="440">
        <f t="shared" si="97"/>
        <v>6061.2</v>
      </c>
      <c r="V370" s="437">
        <f t="shared" si="88"/>
        <v>3480</v>
      </c>
      <c r="W370" s="437">
        <f t="shared" si="89"/>
        <v>2581.1999999999998</v>
      </c>
    </row>
    <row r="371" spans="1:23" s="430" customFormat="1" ht="18.75" hidden="1" outlineLevel="1" x14ac:dyDescent="0.3">
      <c r="A371" s="450" t="s">
        <v>245</v>
      </c>
      <c r="B371" s="432" t="s">
        <v>157</v>
      </c>
      <c r="C371" s="432" t="s">
        <v>180</v>
      </c>
      <c r="D371" s="440">
        <f t="shared" si="95"/>
        <v>0</v>
      </c>
      <c r="E371" s="440"/>
      <c r="F371" s="440"/>
      <c r="G371" s="440">
        <f t="shared" si="80"/>
        <v>0</v>
      </c>
      <c r="H371" s="440"/>
      <c r="I371" s="440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>
        <f t="shared" si="83"/>
        <v>0</v>
      </c>
      <c r="U371" s="440">
        <f t="shared" si="97"/>
        <v>0</v>
      </c>
      <c r="V371" s="437">
        <f t="shared" si="88"/>
        <v>0</v>
      </c>
      <c r="W371" s="437">
        <f t="shared" si="89"/>
        <v>0</v>
      </c>
    </row>
    <row r="372" spans="1:23" s="430" customFormat="1" ht="18.75" hidden="1" outlineLevel="1" x14ac:dyDescent="0.3">
      <c r="A372" s="450" t="s">
        <v>246</v>
      </c>
      <c r="B372" s="432" t="s">
        <v>157</v>
      </c>
      <c r="C372" s="432" t="s">
        <v>180</v>
      </c>
      <c r="D372" s="440">
        <f t="shared" si="95"/>
        <v>0</v>
      </c>
      <c r="E372" s="440"/>
      <c r="F372" s="440"/>
      <c r="G372" s="440">
        <f t="shared" si="80"/>
        <v>0</v>
      </c>
      <c r="H372" s="440"/>
      <c r="I372" s="440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>
        <f t="shared" si="83"/>
        <v>0</v>
      </c>
      <c r="U372" s="440">
        <f t="shared" si="97"/>
        <v>0</v>
      </c>
      <c r="V372" s="437">
        <f t="shared" si="88"/>
        <v>0</v>
      </c>
      <c r="W372" s="437">
        <f t="shared" si="89"/>
        <v>0</v>
      </c>
    </row>
    <row r="373" spans="1:23" s="430" customFormat="1" ht="18.75" hidden="1" outlineLevel="1" x14ac:dyDescent="0.3">
      <c r="A373" s="450" t="s">
        <v>247</v>
      </c>
      <c r="B373" s="432" t="s">
        <v>157</v>
      </c>
      <c r="C373" s="432" t="s">
        <v>180</v>
      </c>
      <c r="D373" s="440">
        <f t="shared" si="95"/>
        <v>0</v>
      </c>
      <c r="E373" s="440"/>
      <c r="F373" s="440"/>
      <c r="G373" s="440">
        <f t="shared" si="80"/>
        <v>0</v>
      </c>
      <c r="H373" s="440"/>
      <c r="I373" s="440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>
        <f t="shared" si="83"/>
        <v>0</v>
      </c>
      <c r="U373" s="440">
        <f t="shared" si="97"/>
        <v>0</v>
      </c>
      <c r="V373" s="437">
        <f t="shared" si="88"/>
        <v>0</v>
      </c>
      <c r="W373" s="437">
        <f t="shared" si="89"/>
        <v>0</v>
      </c>
    </row>
    <row r="374" spans="1:23" s="430" customFormat="1" ht="18.75" hidden="1" outlineLevel="1" x14ac:dyDescent="0.3">
      <c r="A374" s="450" t="s">
        <v>248</v>
      </c>
      <c r="B374" s="432" t="s">
        <v>157</v>
      </c>
      <c r="C374" s="432" t="s">
        <v>180</v>
      </c>
      <c r="D374" s="440">
        <f t="shared" si="95"/>
        <v>0</v>
      </c>
      <c r="E374" s="440"/>
      <c r="F374" s="440"/>
      <c r="G374" s="440">
        <f t="shared" si="80"/>
        <v>0</v>
      </c>
      <c r="H374" s="440"/>
      <c r="I374" s="440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>
        <f t="shared" si="83"/>
        <v>0</v>
      </c>
      <c r="U374" s="440">
        <f t="shared" si="97"/>
        <v>0</v>
      </c>
      <c r="V374" s="437">
        <f t="shared" si="88"/>
        <v>0</v>
      </c>
      <c r="W374" s="437">
        <f t="shared" si="89"/>
        <v>0</v>
      </c>
    </row>
    <row r="375" spans="1:23" s="430" customFormat="1" ht="18.75" hidden="1" outlineLevel="1" x14ac:dyDescent="0.3">
      <c r="A375" s="450" t="s">
        <v>197</v>
      </c>
      <c r="B375" s="432" t="s">
        <v>157</v>
      </c>
      <c r="C375" s="432" t="s">
        <v>180</v>
      </c>
      <c r="D375" s="440">
        <f t="shared" si="95"/>
        <v>0</v>
      </c>
      <c r="E375" s="440"/>
      <c r="F375" s="440"/>
      <c r="G375" s="440">
        <f t="shared" si="80"/>
        <v>0</v>
      </c>
      <c r="H375" s="440"/>
      <c r="I375" s="440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>
        <f t="shared" si="83"/>
        <v>0</v>
      </c>
      <c r="U375" s="440">
        <f t="shared" si="97"/>
        <v>0</v>
      </c>
      <c r="V375" s="437">
        <f t="shared" si="88"/>
        <v>0</v>
      </c>
      <c r="W375" s="437">
        <f t="shared" si="89"/>
        <v>0</v>
      </c>
    </row>
    <row r="376" spans="1:23" s="430" customFormat="1" ht="18.75" hidden="1" outlineLevel="1" x14ac:dyDescent="0.3">
      <c r="A376" s="450" t="s">
        <v>198</v>
      </c>
      <c r="B376" s="432" t="s">
        <v>157</v>
      </c>
      <c r="C376" s="432" t="s">
        <v>180</v>
      </c>
      <c r="D376" s="440">
        <f t="shared" si="95"/>
        <v>0</v>
      </c>
      <c r="E376" s="440"/>
      <c r="F376" s="440"/>
      <c r="G376" s="440">
        <f t="shared" si="80"/>
        <v>0</v>
      </c>
      <c r="H376" s="440"/>
      <c r="I376" s="440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>
        <f t="shared" si="83"/>
        <v>0</v>
      </c>
      <c r="U376" s="440">
        <f t="shared" si="97"/>
        <v>0</v>
      </c>
      <c r="V376" s="437">
        <f t="shared" si="88"/>
        <v>0</v>
      </c>
      <c r="W376" s="437">
        <f t="shared" si="89"/>
        <v>0</v>
      </c>
    </row>
    <row r="377" spans="1:23" s="430" customFormat="1" ht="37.5" hidden="1" outlineLevel="1" x14ac:dyDescent="0.3">
      <c r="A377" s="450" t="s">
        <v>199</v>
      </c>
      <c r="B377" s="432" t="s">
        <v>157</v>
      </c>
      <c r="C377" s="432" t="s">
        <v>180</v>
      </c>
      <c r="D377" s="440">
        <f t="shared" si="95"/>
        <v>0</v>
      </c>
      <c r="E377" s="440"/>
      <c r="F377" s="440"/>
      <c r="G377" s="440">
        <f t="shared" si="80"/>
        <v>0</v>
      </c>
      <c r="H377" s="440"/>
      <c r="I377" s="440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>
        <f t="shared" si="83"/>
        <v>0</v>
      </c>
      <c r="U377" s="440">
        <f t="shared" si="97"/>
        <v>0</v>
      </c>
      <c r="V377" s="437">
        <f t="shared" si="88"/>
        <v>0</v>
      </c>
      <c r="W377" s="437">
        <f t="shared" si="89"/>
        <v>0</v>
      </c>
    </row>
    <row r="378" spans="1:23" s="430" customFormat="1" ht="39.75" customHeight="1" x14ac:dyDescent="0.3">
      <c r="A378" s="450" t="s">
        <v>792</v>
      </c>
      <c r="B378" s="432" t="s">
        <v>157</v>
      </c>
      <c r="C378" s="432" t="s">
        <v>180</v>
      </c>
      <c r="D378" s="440">
        <f t="shared" si="95"/>
        <v>10008</v>
      </c>
      <c r="E378" s="440">
        <v>5004</v>
      </c>
      <c r="F378" s="440">
        <v>5004</v>
      </c>
      <c r="G378" s="440">
        <f t="shared" si="80"/>
        <v>0</v>
      </c>
      <c r="H378" s="440"/>
      <c r="I378" s="440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>
        <f t="shared" si="83"/>
        <v>0</v>
      </c>
      <c r="U378" s="440">
        <f t="shared" si="97"/>
        <v>0</v>
      </c>
      <c r="V378" s="437">
        <f t="shared" si="88"/>
        <v>0</v>
      </c>
      <c r="W378" s="437">
        <f t="shared" si="89"/>
        <v>0</v>
      </c>
    </row>
    <row r="379" spans="1:23" s="430" customFormat="1" ht="36" customHeight="1" x14ac:dyDescent="0.3">
      <c r="A379" s="450" t="s">
        <v>125</v>
      </c>
      <c r="B379" s="432" t="s">
        <v>157</v>
      </c>
      <c r="C379" s="432" t="s">
        <v>180</v>
      </c>
      <c r="D379" s="440">
        <f t="shared" si="95"/>
        <v>250</v>
      </c>
      <c r="E379" s="440"/>
      <c r="F379" s="440">
        <v>250</v>
      </c>
      <c r="G379" s="440">
        <f t="shared" si="80"/>
        <v>0</v>
      </c>
      <c r="H379" s="440"/>
      <c r="I379" s="440">
        <v>0</v>
      </c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>
        <f t="shared" si="83"/>
        <v>0</v>
      </c>
      <c r="U379" s="440">
        <f t="shared" si="97"/>
        <v>0</v>
      </c>
      <c r="V379" s="437">
        <f t="shared" si="88"/>
        <v>0</v>
      </c>
      <c r="W379" s="437">
        <f t="shared" si="89"/>
        <v>0</v>
      </c>
    </row>
    <row r="380" spans="1:23" s="151" customFormat="1" ht="20.25" customHeight="1" x14ac:dyDescent="0.3">
      <c r="A380" s="450" t="s">
        <v>864</v>
      </c>
      <c r="B380" s="432" t="s">
        <v>157</v>
      </c>
      <c r="C380" s="432" t="s">
        <v>180</v>
      </c>
      <c r="D380" s="440">
        <f t="shared" si="95"/>
        <v>500</v>
      </c>
      <c r="E380" s="440">
        <v>500</v>
      </c>
      <c r="F380" s="440"/>
      <c r="G380" s="440">
        <f t="shared" si="80"/>
        <v>666.7</v>
      </c>
      <c r="H380" s="440">
        <v>666.7</v>
      </c>
      <c r="I380" s="440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8">
        <f t="shared" si="83"/>
        <v>0</v>
      </c>
      <c r="U380" s="440">
        <f t="shared" si="97"/>
        <v>666.7</v>
      </c>
      <c r="V380" s="437">
        <f t="shared" si="88"/>
        <v>666.7</v>
      </c>
      <c r="W380" s="437">
        <f t="shared" si="89"/>
        <v>0</v>
      </c>
    </row>
    <row r="381" spans="1:23" s="151" customFormat="1" ht="19.5" customHeight="1" x14ac:dyDescent="0.3">
      <c r="A381" s="449" t="s">
        <v>252</v>
      </c>
      <c r="B381" s="433" t="s">
        <v>157</v>
      </c>
      <c r="C381" s="429" t="s">
        <v>157</v>
      </c>
      <c r="D381" s="436">
        <f t="shared" si="95"/>
        <v>51588.099999999991</v>
      </c>
      <c r="E381" s="444">
        <f>SUM(E382+E396+E402+E409+E412+E413)</f>
        <v>38272.799999999996</v>
      </c>
      <c r="F381" s="444">
        <f>SUM(F382+F396+F402+F409+F412+F413+F416)</f>
        <v>13315.3</v>
      </c>
      <c r="G381" s="436">
        <f t="shared" si="80"/>
        <v>65380.600000000006</v>
      </c>
      <c r="H381" s="444">
        <f>H382+H383+H409+H412+H413+H416</f>
        <v>50551.200000000004</v>
      </c>
      <c r="I381" s="444">
        <f>I382+I383+I409+I412+I413+I416</f>
        <v>14829.4</v>
      </c>
      <c r="J381" s="444">
        <f>SUM(J382+J396+J402+J409+J412+J413+J416+J408)</f>
        <v>0</v>
      </c>
      <c r="K381" s="444">
        <f>SUM(K382+K396+K402+K409+K412+K413+K416+K408)</f>
        <v>0</v>
      </c>
      <c r="L381" s="444"/>
      <c r="M381" s="444">
        <f>SUM(M382+M396+M402+M409+M412+M413+M416+M408)</f>
        <v>0</v>
      </c>
      <c r="N381" s="444">
        <f>N382+N383+N415</f>
        <v>0</v>
      </c>
      <c r="O381" s="444">
        <f>SUM(O382+O396+O402+O409+O412+O413+O416)</f>
        <v>0</v>
      </c>
      <c r="P381" s="444">
        <f>SUM(P382+P396+P402+P409+P412+P413+P416)</f>
        <v>0</v>
      </c>
      <c r="Q381" s="444">
        <f>SUM(Q382+Q396+Q402+Q409+Q412+Q413+Q416)</f>
        <v>0</v>
      </c>
      <c r="R381" s="444">
        <f>SUM(R382+R396+R402+R409+R412+R413+R416)</f>
        <v>0</v>
      </c>
      <c r="S381" s="444">
        <f>S382+S383+S415</f>
        <v>0</v>
      </c>
      <c r="T381" s="438">
        <f>SUM(J381:S381)</f>
        <v>0</v>
      </c>
      <c r="U381" s="436">
        <f>SUM(V381:W381)</f>
        <v>65380.600000000006</v>
      </c>
      <c r="V381" s="437">
        <f>H381+J381+K381+M381+N381</f>
        <v>50551.200000000004</v>
      </c>
      <c r="W381" s="437">
        <f>I381+O381+P381+Q381+R381+S381</f>
        <v>14829.4</v>
      </c>
    </row>
    <row r="382" spans="1:23" s="151" customFormat="1" ht="77.25" customHeight="1" x14ac:dyDescent="0.3">
      <c r="A382" s="450" t="s">
        <v>865</v>
      </c>
      <c r="B382" s="432" t="s">
        <v>157</v>
      </c>
      <c r="C382" s="431" t="s">
        <v>157</v>
      </c>
      <c r="D382" s="440">
        <f t="shared" si="95"/>
        <v>15342.9</v>
      </c>
      <c r="E382" s="445">
        <f>SUM(E383+E385+E386+E387+E388+E389+E390+E391+E392+E393+E394+E395)</f>
        <v>2027.6</v>
      </c>
      <c r="F382" s="445">
        <v>13315.3</v>
      </c>
      <c r="G382" s="440">
        <f t="shared" si="80"/>
        <v>0</v>
      </c>
      <c r="H382" s="445">
        <v>0</v>
      </c>
      <c r="I382" s="445">
        <v>0</v>
      </c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8">
        <f t="shared" si="83"/>
        <v>0</v>
      </c>
      <c r="U382" s="440">
        <f t="shared" si="97"/>
        <v>0</v>
      </c>
      <c r="V382" s="437">
        <f t="shared" ref="V382:V394" si="98">H382+J382+K382+M382+N382</f>
        <v>0</v>
      </c>
      <c r="W382" s="437">
        <f t="shared" ref="W382:W403" si="99">I382+O382+P382+Q382+R382+S382</f>
        <v>0</v>
      </c>
    </row>
    <row r="383" spans="1:23" s="151" customFormat="1" ht="45.75" customHeight="1" x14ac:dyDescent="0.3">
      <c r="A383" s="450" t="s">
        <v>1124</v>
      </c>
      <c r="B383" s="432" t="s">
        <v>157</v>
      </c>
      <c r="C383" s="431" t="s">
        <v>157</v>
      </c>
      <c r="D383" s="440">
        <f t="shared" si="95"/>
        <v>0</v>
      </c>
      <c r="E383" s="440"/>
      <c r="F383" s="440"/>
      <c r="G383" s="440">
        <f>SUM(H383:I383)</f>
        <v>26204.400000000001</v>
      </c>
      <c r="H383" s="439">
        <f>SUM(H384:H404)</f>
        <v>12028.5</v>
      </c>
      <c r="I383" s="439">
        <f>SUM(I384:I404)</f>
        <v>14175.9</v>
      </c>
      <c r="J383" s="439"/>
      <c r="K383" s="439"/>
      <c r="L383" s="439"/>
      <c r="M383" s="439"/>
      <c r="N383" s="439">
        <f>SUM(N384:N404)</f>
        <v>0</v>
      </c>
      <c r="O383" s="439"/>
      <c r="P383" s="439"/>
      <c r="Q383" s="439"/>
      <c r="R383" s="439"/>
      <c r="S383" s="439">
        <f>SUM(S384:S404)</f>
        <v>0</v>
      </c>
      <c r="T383" s="438">
        <f t="shared" si="83"/>
        <v>0</v>
      </c>
      <c r="U383" s="440">
        <f t="shared" si="97"/>
        <v>26204.400000000001</v>
      </c>
      <c r="V383" s="437">
        <f t="shared" si="98"/>
        <v>12028.5</v>
      </c>
      <c r="W383" s="437">
        <f t="shared" si="99"/>
        <v>14175.9</v>
      </c>
    </row>
    <row r="384" spans="1:23" s="151" customFormat="1" ht="45.75" customHeight="1" x14ac:dyDescent="0.3">
      <c r="A384" s="450" t="s">
        <v>1129</v>
      </c>
      <c r="B384" s="432" t="s">
        <v>157</v>
      </c>
      <c r="C384" s="431" t="s">
        <v>157</v>
      </c>
      <c r="D384" s="440"/>
      <c r="E384" s="440"/>
      <c r="F384" s="440"/>
      <c r="G384" s="440">
        <f>SUM(H384:I384)</f>
        <v>9740.1999999999989</v>
      </c>
      <c r="H384" s="439">
        <v>1584.8</v>
      </c>
      <c r="I384" s="440">
        <v>8155.4</v>
      </c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8"/>
      <c r="U384" s="440">
        <f t="shared" ref="U384" si="100">SUM(V384:W384)</f>
        <v>9740.1999999999989</v>
      </c>
      <c r="V384" s="437">
        <f t="shared" ref="V384" si="101">H384+J384+K384+M384+N384</f>
        <v>1584.8</v>
      </c>
      <c r="W384" s="437">
        <f t="shared" si="99"/>
        <v>8155.4</v>
      </c>
    </row>
    <row r="385" spans="1:23" s="151" customFormat="1" ht="18.75" x14ac:dyDescent="0.3">
      <c r="A385" s="450" t="s">
        <v>1127</v>
      </c>
      <c r="B385" s="432" t="s">
        <v>157</v>
      </c>
      <c r="C385" s="431" t="s">
        <v>157</v>
      </c>
      <c r="D385" s="440">
        <f t="shared" si="95"/>
        <v>0</v>
      </c>
      <c r="E385" s="440"/>
      <c r="F385" s="440"/>
      <c r="G385" s="440">
        <f t="shared" si="80"/>
        <v>8229.7999999999993</v>
      </c>
      <c r="H385" s="439">
        <v>2580.1999999999998</v>
      </c>
      <c r="I385" s="440">
        <v>5649.6</v>
      </c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8">
        <f t="shared" si="83"/>
        <v>0</v>
      </c>
      <c r="U385" s="440">
        <f t="shared" si="97"/>
        <v>8229.7999999999993</v>
      </c>
      <c r="V385" s="437">
        <f t="shared" si="98"/>
        <v>2580.1999999999998</v>
      </c>
      <c r="W385" s="437">
        <f t="shared" si="99"/>
        <v>5649.6</v>
      </c>
    </row>
    <row r="386" spans="1:23" s="151" customFormat="1" ht="18.75" x14ac:dyDescent="0.3">
      <c r="A386" s="450" t="s">
        <v>756</v>
      </c>
      <c r="B386" s="432" t="s">
        <v>157</v>
      </c>
      <c r="C386" s="431" t="s">
        <v>157</v>
      </c>
      <c r="D386" s="440">
        <f t="shared" si="95"/>
        <v>0</v>
      </c>
      <c r="E386" s="440"/>
      <c r="F386" s="440"/>
      <c r="G386" s="440">
        <f t="shared" si="80"/>
        <v>148.80000000000001</v>
      </c>
      <c r="H386" s="439">
        <v>148.80000000000001</v>
      </c>
      <c r="I386" s="440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8">
        <f t="shared" si="83"/>
        <v>0</v>
      </c>
      <c r="U386" s="440">
        <f t="shared" si="97"/>
        <v>148.80000000000001</v>
      </c>
      <c r="V386" s="437">
        <f t="shared" si="98"/>
        <v>148.80000000000001</v>
      </c>
      <c r="W386" s="437">
        <f t="shared" si="99"/>
        <v>0</v>
      </c>
    </row>
    <row r="387" spans="1:23" s="151" customFormat="1" ht="18.75" x14ac:dyDescent="0.3">
      <c r="A387" s="450" t="s">
        <v>757</v>
      </c>
      <c r="B387" s="432" t="s">
        <v>157</v>
      </c>
      <c r="C387" s="431" t="s">
        <v>157</v>
      </c>
      <c r="D387" s="440">
        <f t="shared" si="95"/>
        <v>0</v>
      </c>
      <c r="E387" s="440"/>
      <c r="F387" s="440"/>
      <c r="G387" s="440">
        <f t="shared" ref="G387:G408" si="102">SUM(H387:I387)</f>
        <v>373</v>
      </c>
      <c r="H387" s="439">
        <v>373</v>
      </c>
      <c r="I387" s="440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8">
        <f t="shared" si="83"/>
        <v>0</v>
      </c>
      <c r="U387" s="440">
        <f t="shared" si="97"/>
        <v>373</v>
      </c>
      <c r="V387" s="437">
        <f t="shared" si="98"/>
        <v>373</v>
      </c>
      <c r="W387" s="437">
        <f t="shared" si="99"/>
        <v>0</v>
      </c>
    </row>
    <row r="388" spans="1:23" s="151" customFormat="1" ht="18.75" x14ac:dyDescent="0.3">
      <c r="A388" s="450" t="s">
        <v>758</v>
      </c>
      <c r="B388" s="432" t="s">
        <v>157</v>
      </c>
      <c r="C388" s="431" t="s">
        <v>157</v>
      </c>
      <c r="D388" s="440">
        <f t="shared" si="95"/>
        <v>0</v>
      </c>
      <c r="E388" s="440"/>
      <c r="F388" s="440"/>
      <c r="G388" s="440">
        <f t="shared" si="102"/>
        <v>373</v>
      </c>
      <c r="H388" s="439">
        <v>373</v>
      </c>
      <c r="I388" s="440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8">
        <f t="shared" si="83"/>
        <v>0</v>
      </c>
      <c r="U388" s="440">
        <f t="shared" si="97"/>
        <v>373</v>
      </c>
      <c r="V388" s="437">
        <f t="shared" si="98"/>
        <v>373</v>
      </c>
      <c r="W388" s="437">
        <f t="shared" si="99"/>
        <v>0</v>
      </c>
    </row>
    <row r="389" spans="1:23" s="151" customFormat="1" ht="18.75" x14ac:dyDescent="0.3">
      <c r="A389" s="450" t="s">
        <v>759</v>
      </c>
      <c r="B389" s="432" t="s">
        <v>157</v>
      </c>
      <c r="C389" s="431" t="s">
        <v>157</v>
      </c>
      <c r="D389" s="440">
        <f t="shared" si="95"/>
        <v>0</v>
      </c>
      <c r="E389" s="440"/>
      <c r="F389" s="440"/>
      <c r="G389" s="440">
        <f t="shared" si="102"/>
        <v>448</v>
      </c>
      <c r="H389" s="439">
        <v>448</v>
      </c>
      <c r="I389" s="440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8">
        <f t="shared" si="83"/>
        <v>0</v>
      </c>
      <c r="U389" s="440">
        <f t="shared" si="97"/>
        <v>448</v>
      </c>
      <c r="V389" s="437">
        <f t="shared" si="98"/>
        <v>448</v>
      </c>
      <c r="W389" s="437">
        <f t="shared" si="99"/>
        <v>0</v>
      </c>
    </row>
    <row r="390" spans="1:23" s="151" customFormat="1" ht="18.75" x14ac:dyDescent="0.3">
      <c r="A390" s="450" t="s">
        <v>762</v>
      </c>
      <c r="B390" s="432" t="s">
        <v>157</v>
      </c>
      <c r="C390" s="431" t="s">
        <v>157</v>
      </c>
      <c r="D390" s="440">
        <f t="shared" si="95"/>
        <v>0</v>
      </c>
      <c r="E390" s="440"/>
      <c r="F390" s="440"/>
      <c r="G390" s="440">
        <f t="shared" si="102"/>
        <v>144</v>
      </c>
      <c r="H390" s="439">
        <v>144</v>
      </c>
      <c r="I390" s="440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8">
        <f t="shared" si="83"/>
        <v>0</v>
      </c>
      <c r="U390" s="440">
        <f t="shared" si="97"/>
        <v>144</v>
      </c>
      <c r="V390" s="437">
        <f t="shared" si="98"/>
        <v>144</v>
      </c>
      <c r="W390" s="437">
        <f t="shared" si="99"/>
        <v>0</v>
      </c>
    </row>
    <row r="391" spans="1:23" s="151" customFormat="1" ht="18.75" x14ac:dyDescent="0.3">
      <c r="A391" s="450" t="s">
        <v>760</v>
      </c>
      <c r="B391" s="432" t="s">
        <v>157</v>
      </c>
      <c r="C391" s="431" t="s">
        <v>157</v>
      </c>
      <c r="D391" s="440">
        <f t="shared" si="95"/>
        <v>0</v>
      </c>
      <c r="E391" s="440"/>
      <c r="F391" s="440"/>
      <c r="G391" s="440">
        <f t="shared" si="102"/>
        <v>112</v>
      </c>
      <c r="H391" s="439">
        <v>112</v>
      </c>
      <c r="I391" s="440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8">
        <f t="shared" si="83"/>
        <v>0</v>
      </c>
      <c r="U391" s="440">
        <f t="shared" si="97"/>
        <v>112</v>
      </c>
      <c r="V391" s="437">
        <f t="shared" si="98"/>
        <v>112</v>
      </c>
      <c r="W391" s="437">
        <f t="shared" si="99"/>
        <v>0</v>
      </c>
    </row>
    <row r="392" spans="1:23" s="151" customFormat="1" ht="18.75" x14ac:dyDescent="0.3">
      <c r="A392" s="450" t="s">
        <v>761</v>
      </c>
      <c r="B392" s="432" t="s">
        <v>157</v>
      </c>
      <c r="C392" s="431" t="s">
        <v>157</v>
      </c>
      <c r="D392" s="440">
        <f t="shared" si="95"/>
        <v>0</v>
      </c>
      <c r="E392" s="440"/>
      <c r="F392" s="440"/>
      <c r="G392" s="440">
        <f t="shared" si="102"/>
        <v>280</v>
      </c>
      <c r="H392" s="439">
        <v>280</v>
      </c>
      <c r="I392" s="440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8">
        <f t="shared" si="83"/>
        <v>0</v>
      </c>
      <c r="U392" s="440">
        <f t="shared" si="97"/>
        <v>280</v>
      </c>
      <c r="V392" s="437">
        <f t="shared" si="98"/>
        <v>280</v>
      </c>
      <c r="W392" s="437">
        <f t="shared" si="99"/>
        <v>0</v>
      </c>
    </row>
    <row r="393" spans="1:23" s="151" customFormat="1" ht="18.75" x14ac:dyDescent="0.3">
      <c r="A393" s="450" t="s">
        <v>409</v>
      </c>
      <c r="B393" s="432" t="s">
        <v>157</v>
      </c>
      <c r="C393" s="431" t="s">
        <v>157</v>
      </c>
      <c r="D393" s="440">
        <f t="shared" si="95"/>
        <v>0</v>
      </c>
      <c r="E393" s="440"/>
      <c r="F393" s="440"/>
      <c r="G393" s="440">
        <f t="shared" si="102"/>
        <v>148.80000000000001</v>
      </c>
      <c r="H393" s="439">
        <v>148.80000000000001</v>
      </c>
      <c r="I393" s="440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8">
        <f t="shared" si="83"/>
        <v>0</v>
      </c>
      <c r="U393" s="440">
        <f t="shared" si="97"/>
        <v>148.80000000000001</v>
      </c>
      <c r="V393" s="437">
        <f t="shared" si="98"/>
        <v>148.80000000000001</v>
      </c>
      <c r="W393" s="437">
        <f t="shared" si="99"/>
        <v>0</v>
      </c>
    </row>
    <row r="394" spans="1:23" s="151" customFormat="1" ht="18.75" x14ac:dyDescent="0.3">
      <c r="A394" s="450" t="s">
        <v>969</v>
      </c>
      <c r="B394" s="432" t="s">
        <v>157</v>
      </c>
      <c r="C394" s="431" t="s">
        <v>157</v>
      </c>
      <c r="D394" s="440">
        <v>0</v>
      </c>
      <c r="E394" s="440"/>
      <c r="F394" s="440">
        <v>6202.2</v>
      </c>
      <c r="G394" s="440">
        <f t="shared" si="102"/>
        <v>342.8</v>
      </c>
      <c r="H394" s="439">
        <v>200</v>
      </c>
      <c r="I394" s="440">
        <v>142.80000000000001</v>
      </c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8">
        <f t="shared" si="83"/>
        <v>0</v>
      </c>
      <c r="U394" s="440">
        <f t="shared" si="97"/>
        <v>342.8</v>
      </c>
      <c r="V394" s="437">
        <f t="shared" si="98"/>
        <v>200</v>
      </c>
      <c r="W394" s="437">
        <f>I394+O394+P394+Q394+R394+S394</f>
        <v>142.80000000000001</v>
      </c>
    </row>
    <row r="395" spans="1:23" s="151" customFormat="1" ht="18.75" x14ac:dyDescent="0.3">
      <c r="A395" s="450" t="s">
        <v>773</v>
      </c>
      <c r="B395" s="432" t="s">
        <v>157</v>
      </c>
      <c r="C395" s="431" t="s">
        <v>157</v>
      </c>
      <c r="D395" s="440">
        <v>0</v>
      </c>
      <c r="E395" s="440">
        <v>2027.6</v>
      </c>
      <c r="F395" s="440"/>
      <c r="G395" s="440">
        <f t="shared" si="102"/>
        <v>1850</v>
      </c>
      <c r="H395" s="439">
        <v>1850</v>
      </c>
      <c r="I395" s="440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8">
        <f t="shared" si="83"/>
        <v>0</v>
      </c>
      <c r="U395" s="440">
        <f t="shared" si="97"/>
        <v>1850</v>
      </c>
      <c r="V395" s="437">
        <f t="shared" si="88"/>
        <v>1850</v>
      </c>
      <c r="W395" s="437">
        <f t="shared" si="99"/>
        <v>0</v>
      </c>
    </row>
    <row r="396" spans="1:23" s="151" customFormat="1" ht="27.75" customHeight="1" collapsed="1" x14ac:dyDescent="0.3">
      <c r="A396" s="450" t="s">
        <v>430</v>
      </c>
      <c r="B396" s="432" t="s">
        <v>157</v>
      </c>
      <c r="C396" s="431" t="s">
        <v>157</v>
      </c>
      <c r="D396" s="440">
        <f t="shared" si="95"/>
        <v>0</v>
      </c>
      <c r="E396" s="440"/>
      <c r="F396" s="440"/>
      <c r="G396" s="440">
        <f t="shared" si="102"/>
        <v>800.9</v>
      </c>
      <c r="H396" s="439">
        <v>800.9</v>
      </c>
      <c r="I396" s="440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8">
        <f t="shared" si="83"/>
        <v>0</v>
      </c>
      <c r="U396" s="440">
        <f t="shared" si="97"/>
        <v>800.9</v>
      </c>
      <c r="V396" s="437">
        <f t="shared" si="88"/>
        <v>800.9</v>
      </c>
      <c r="W396" s="437">
        <f t="shared" si="99"/>
        <v>0</v>
      </c>
    </row>
    <row r="397" spans="1:23" s="151" customFormat="1" ht="25.5" customHeight="1" x14ac:dyDescent="0.3">
      <c r="A397" s="450" t="s">
        <v>1128</v>
      </c>
      <c r="B397" s="432" t="s">
        <v>157</v>
      </c>
      <c r="C397" s="431" t="s">
        <v>157</v>
      </c>
      <c r="D397" s="440">
        <f t="shared" si="95"/>
        <v>0</v>
      </c>
      <c r="E397" s="440"/>
      <c r="F397" s="440"/>
      <c r="G397" s="440">
        <f t="shared" si="102"/>
        <v>712.8</v>
      </c>
      <c r="H397" s="439">
        <v>712.8</v>
      </c>
      <c r="I397" s="440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8">
        <f t="shared" si="83"/>
        <v>0</v>
      </c>
      <c r="U397" s="440">
        <f t="shared" si="97"/>
        <v>712.8</v>
      </c>
      <c r="V397" s="437">
        <f t="shared" ref="V397:V416" si="103">H397+J397+K397+M397</f>
        <v>712.8</v>
      </c>
      <c r="W397" s="437">
        <f t="shared" si="99"/>
        <v>0</v>
      </c>
    </row>
    <row r="398" spans="1:23" s="151" customFormat="1" ht="31.5" customHeight="1" x14ac:dyDescent="0.3">
      <c r="A398" s="450" t="s">
        <v>283</v>
      </c>
      <c r="B398" s="432" t="s">
        <v>157</v>
      </c>
      <c r="C398" s="431" t="s">
        <v>157</v>
      </c>
      <c r="D398" s="440">
        <f t="shared" si="95"/>
        <v>0</v>
      </c>
      <c r="E398" s="440"/>
      <c r="F398" s="440"/>
      <c r="G398" s="440">
        <f t="shared" si="102"/>
        <v>365.2</v>
      </c>
      <c r="H398" s="439">
        <v>365.2</v>
      </c>
      <c r="I398" s="440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8">
        <f t="shared" si="83"/>
        <v>0</v>
      </c>
      <c r="U398" s="440">
        <f t="shared" si="97"/>
        <v>365.2</v>
      </c>
      <c r="V398" s="437">
        <f t="shared" si="103"/>
        <v>365.2</v>
      </c>
      <c r="W398" s="437">
        <f t="shared" si="99"/>
        <v>0</v>
      </c>
    </row>
    <row r="399" spans="1:23" s="151" customFormat="1" ht="23.25" customHeight="1" x14ac:dyDescent="0.3">
      <c r="A399" s="450" t="s">
        <v>959</v>
      </c>
      <c r="B399" s="432" t="s">
        <v>157</v>
      </c>
      <c r="C399" s="431" t="s">
        <v>157</v>
      </c>
      <c r="D399" s="440">
        <f t="shared" si="95"/>
        <v>0</v>
      </c>
      <c r="E399" s="440"/>
      <c r="F399" s="440"/>
      <c r="G399" s="440">
        <f t="shared" si="102"/>
        <v>407</v>
      </c>
      <c r="H399" s="439">
        <v>407</v>
      </c>
      <c r="I399" s="440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8">
        <f t="shared" si="83"/>
        <v>0</v>
      </c>
      <c r="U399" s="440">
        <f t="shared" si="97"/>
        <v>407</v>
      </c>
      <c r="V399" s="437">
        <f t="shared" si="103"/>
        <v>407</v>
      </c>
      <c r="W399" s="437">
        <f t="shared" si="99"/>
        <v>0</v>
      </c>
    </row>
    <row r="400" spans="1:23" s="151" customFormat="1" ht="26.25" customHeight="1" x14ac:dyDescent="0.3">
      <c r="A400" s="450" t="s">
        <v>432</v>
      </c>
      <c r="B400" s="432" t="s">
        <v>157</v>
      </c>
      <c r="C400" s="431" t="s">
        <v>157</v>
      </c>
      <c r="D400" s="440">
        <f t="shared" si="95"/>
        <v>0</v>
      </c>
      <c r="E400" s="440"/>
      <c r="F400" s="440"/>
      <c r="G400" s="440">
        <f t="shared" si="102"/>
        <v>141.5</v>
      </c>
      <c r="H400" s="439">
        <v>141.5</v>
      </c>
      <c r="I400" s="440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8">
        <f t="shared" si="83"/>
        <v>0</v>
      </c>
      <c r="U400" s="440">
        <f t="shared" si="97"/>
        <v>141.5</v>
      </c>
      <c r="V400" s="437">
        <f t="shared" si="103"/>
        <v>141.5</v>
      </c>
      <c r="W400" s="437">
        <f t="shared" si="99"/>
        <v>0</v>
      </c>
    </row>
    <row r="401" spans="1:23" s="151" customFormat="1" ht="22.5" customHeight="1" x14ac:dyDescent="0.3">
      <c r="A401" s="450" t="s">
        <v>1109</v>
      </c>
      <c r="B401" s="432" t="s">
        <v>157</v>
      </c>
      <c r="C401" s="431" t="s">
        <v>157</v>
      </c>
      <c r="D401" s="440">
        <f t="shared" si="95"/>
        <v>0</v>
      </c>
      <c r="E401" s="440"/>
      <c r="F401" s="440"/>
      <c r="G401" s="440">
        <f t="shared" si="102"/>
        <v>42.4</v>
      </c>
      <c r="H401" s="439">
        <v>42.4</v>
      </c>
      <c r="I401" s="440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8">
        <f t="shared" si="83"/>
        <v>0</v>
      </c>
      <c r="U401" s="440">
        <f t="shared" si="97"/>
        <v>42.4</v>
      </c>
      <c r="V401" s="437">
        <f t="shared" si="103"/>
        <v>42.4</v>
      </c>
      <c r="W401" s="437">
        <f t="shared" si="99"/>
        <v>0</v>
      </c>
    </row>
    <row r="402" spans="1:23" s="151" customFormat="1" ht="19.5" customHeight="1" x14ac:dyDescent="0.3">
      <c r="A402" s="450" t="s">
        <v>269</v>
      </c>
      <c r="B402" s="432" t="s">
        <v>157</v>
      </c>
      <c r="C402" s="431" t="s">
        <v>157</v>
      </c>
      <c r="D402" s="440">
        <f t="shared" si="95"/>
        <v>0</v>
      </c>
      <c r="E402" s="440"/>
      <c r="F402" s="440"/>
      <c r="G402" s="440">
        <f t="shared" si="102"/>
        <v>75</v>
      </c>
      <c r="H402" s="439">
        <v>75</v>
      </c>
      <c r="I402" s="440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8">
        <f t="shared" ref="T402:T408" si="104">SUM(J402:R402)</f>
        <v>0</v>
      </c>
      <c r="U402" s="440">
        <f t="shared" si="97"/>
        <v>75</v>
      </c>
      <c r="V402" s="437">
        <f t="shared" si="103"/>
        <v>75</v>
      </c>
      <c r="W402" s="437">
        <f t="shared" si="99"/>
        <v>0</v>
      </c>
    </row>
    <row r="403" spans="1:23" s="151" customFormat="1" ht="19.5" customHeight="1" x14ac:dyDescent="0.3">
      <c r="A403" s="450" t="s">
        <v>124</v>
      </c>
      <c r="B403" s="432" t="s">
        <v>157</v>
      </c>
      <c r="C403" s="431" t="s">
        <v>157</v>
      </c>
      <c r="D403" s="440">
        <f t="shared" si="95"/>
        <v>0</v>
      </c>
      <c r="E403" s="440"/>
      <c r="F403" s="440"/>
      <c r="G403" s="440">
        <f t="shared" si="102"/>
        <v>841.1</v>
      </c>
      <c r="H403" s="439">
        <v>841.1</v>
      </c>
      <c r="I403" s="440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8">
        <f t="shared" si="104"/>
        <v>0</v>
      </c>
      <c r="U403" s="440">
        <f t="shared" si="97"/>
        <v>841.1</v>
      </c>
      <c r="V403" s="437">
        <f t="shared" si="103"/>
        <v>841.1</v>
      </c>
      <c r="W403" s="437">
        <f t="shared" si="99"/>
        <v>0</v>
      </c>
    </row>
    <row r="404" spans="1:23" s="151" customFormat="1" ht="27.75" customHeight="1" x14ac:dyDescent="0.3">
      <c r="A404" s="450" t="s">
        <v>112</v>
      </c>
      <c r="B404" s="432" t="s">
        <v>157</v>
      </c>
      <c r="C404" s="431" t="s">
        <v>157</v>
      </c>
      <c r="D404" s="440">
        <f t="shared" si="95"/>
        <v>0</v>
      </c>
      <c r="E404" s="440"/>
      <c r="F404" s="440"/>
      <c r="G404" s="440">
        <f t="shared" si="102"/>
        <v>628.1</v>
      </c>
      <c r="H404" s="439">
        <v>400</v>
      </c>
      <c r="I404" s="440">
        <v>228.1</v>
      </c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8">
        <f t="shared" si="104"/>
        <v>0</v>
      </c>
      <c r="U404" s="440">
        <f t="shared" si="97"/>
        <v>628.1</v>
      </c>
      <c r="V404" s="437">
        <f t="shared" si="103"/>
        <v>400</v>
      </c>
      <c r="W404" s="437">
        <f>I404+O404+P404+Q404+R404+S404</f>
        <v>228.1</v>
      </c>
    </row>
    <row r="405" spans="1:23" s="151" customFormat="1" ht="50.25" hidden="1" customHeight="1" x14ac:dyDescent="0.3">
      <c r="A405" s="450"/>
      <c r="B405" s="432" t="s">
        <v>157</v>
      </c>
      <c r="C405" s="431" t="s">
        <v>157</v>
      </c>
      <c r="D405" s="440">
        <f t="shared" si="95"/>
        <v>0</v>
      </c>
      <c r="E405" s="440"/>
      <c r="F405" s="440"/>
      <c r="G405" s="440">
        <f t="shared" si="102"/>
        <v>0</v>
      </c>
      <c r="H405" s="440"/>
      <c r="I405" s="440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8">
        <f t="shared" si="104"/>
        <v>0</v>
      </c>
      <c r="U405" s="440">
        <f t="shared" si="97"/>
        <v>0</v>
      </c>
      <c r="V405" s="437">
        <f t="shared" si="103"/>
        <v>0</v>
      </c>
      <c r="W405" s="437">
        <f t="shared" ref="W405:W460" si="105">I405+O405+P405+Q405+R405</f>
        <v>0</v>
      </c>
    </row>
    <row r="406" spans="1:23" s="151" customFormat="1" ht="48" hidden="1" customHeight="1" x14ac:dyDescent="0.3">
      <c r="A406" s="450"/>
      <c r="B406" s="432" t="s">
        <v>157</v>
      </c>
      <c r="C406" s="431" t="s">
        <v>157</v>
      </c>
      <c r="D406" s="440">
        <f t="shared" si="95"/>
        <v>0</v>
      </c>
      <c r="E406" s="440"/>
      <c r="F406" s="440"/>
      <c r="G406" s="440">
        <f t="shared" si="102"/>
        <v>0</v>
      </c>
      <c r="H406" s="440"/>
      <c r="I406" s="440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8">
        <f t="shared" si="104"/>
        <v>0</v>
      </c>
      <c r="U406" s="440">
        <f t="shared" si="97"/>
        <v>0</v>
      </c>
      <c r="V406" s="437">
        <f t="shared" si="103"/>
        <v>0</v>
      </c>
      <c r="W406" s="437">
        <f t="shared" si="105"/>
        <v>0</v>
      </c>
    </row>
    <row r="407" spans="1:23" s="151" customFormat="1" ht="47.25" hidden="1" customHeight="1" x14ac:dyDescent="0.3">
      <c r="A407" s="450"/>
      <c r="B407" s="432"/>
      <c r="C407" s="431"/>
      <c r="D407" s="440">
        <f t="shared" si="95"/>
        <v>0</v>
      </c>
      <c r="E407" s="440"/>
      <c r="F407" s="440"/>
      <c r="G407" s="440">
        <f t="shared" si="102"/>
        <v>0</v>
      </c>
      <c r="H407" s="440"/>
      <c r="I407" s="440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8">
        <f t="shared" si="104"/>
        <v>0</v>
      </c>
      <c r="U407" s="440">
        <f t="shared" si="97"/>
        <v>0</v>
      </c>
      <c r="V407" s="437">
        <f t="shared" si="103"/>
        <v>0</v>
      </c>
      <c r="W407" s="437">
        <f t="shared" si="105"/>
        <v>0</v>
      </c>
    </row>
    <row r="408" spans="1:23" s="151" customFormat="1" ht="49.5" hidden="1" customHeight="1" x14ac:dyDescent="0.3">
      <c r="A408" s="450"/>
      <c r="B408" s="432" t="s">
        <v>157</v>
      </c>
      <c r="C408" s="431" t="s">
        <v>157</v>
      </c>
      <c r="D408" s="440"/>
      <c r="E408" s="440"/>
      <c r="F408" s="440"/>
      <c r="G408" s="440">
        <f t="shared" si="102"/>
        <v>0</v>
      </c>
      <c r="H408" s="440"/>
      <c r="I408" s="440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8">
        <f t="shared" si="104"/>
        <v>0</v>
      </c>
      <c r="U408" s="440">
        <f t="shared" si="97"/>
        <v>0</v>
      </c>
      <c r="V408" s="437">
        <f t="shared" si="103"/>
        <v>0</v>
      </c>
      <c r="W408" s="437">
        <f t="shared" si="105"/>
        <v>0</v>
      </c>
    </row>
    <row r="409" spans="1:23" s="151" customFormat="1" ht="39.75" customHeight="1" x14ac:dyDescent="0.3">
      <c r="A409" s="450" t="s">
        <v>866</v>
      </c>
      <c r="B409" s="432" t="s">
        <v>157</v>
      </c>
      <c r="C409" s="431" t="s">
        <v>157</v>
      </c>
      <c r="D409" s="440">
        <f t="shared" si="95"/>
        <v>35186.199999999997</v>
      </c>
      <c r="E409" s="445">
        <f>SUM(E410+E411)</f>
        <v>35186.199999999997</v>
      </c>
      <c r="F409" s="445">
        <f>SUM(F410+F411)</f>
        <v>0</v>
      </c>
      <c r="G409" s="440">
        <f t="shared" ref="G409:G457" si="106">SUM(H409:I409)</f>
        <v>35461.300000000003</v>
      </c>
      <c r="H409" s="445">
        <f>SUM(H410+H411)</f>
        <v>35461.300000000003</v>
      </c>
      <c r="I409" s="445">
        <f>SUM(I410+I411)</f>
        <v>0</v>
      </c>
      <c r="J409" s="445">
        <f t="shared" ref="J409:Q409" si="107">SUM(J410+J411)</f>
        <v>0</v>
      </c>
      <c r="K409" s="445">
        <f t="shared" si="107"/>
        <v>0</v>
      </c>
      <c r="L409" s="445"/>
      <c r="M409" s="445">
        <f t="shared" si="107"/>
        <v>0</v>
      </c>
      <c r="N409" s="445"/>
      <c r="O409" s="445">
        <f t="shared" si="107"/>
        <v>0</v>
      </c>
      <c r="P409" s="445">
        <f t="shared" si="107"/>
        <v>0</v>
      </c>
      <c r="Q409" s="445">
        <f t="shared" si="107"/>
        <v>0</v>
      </c>
      <c r="R409" s="439"/>
      <c r="S409" s="439"/>
      <c r="T409" s="438">
        <f t="shared" ref="T409:T467" si="108">SUM(J409:R409)</f>
        <v>0</v>
      </c>
      <c r="U409" s="440">
        <f t="shared" si="97"/>
        <v>35461.300000000003</v>
      </c>
      <c r="V409" s="437">
        <f t="shared" si="103"/>
        <v>35461.300000000003</v>
      </c>
      <c r="W409" s="437">
        <f t="shared" si="105"/>
        <v>0</v>
      </c>
    </row>
    <row r="410" spans="1:23" s="151" customFormat="1" ht="16.5" customHeight="1" x14ac:dyDescent="0.3">
      <c r="A410" s="450" t="s">
        <v>970</v>
      </c>
      <c r="B410" s="432" t="s">
        <v>157</v>
      </c>
      <c r="C410" s="432" t="s">
        <v>157</v>
      </c>
      <c r="D410" s="440">
        <f t="shared" si="95"/>
        <v>21168.799999999999</v>
      </c>
      <c r="E410" s="440">
        <v>21168.799999999999</v>
      </c>
      <c r="F410" s="440"/>
      <c r="G410" s="440">
        <f t="shared" si="106"/>
        <v>21235.200000000001</v>
      </c>
      <c r="H410" s="440">
        <v>21235.200000000001</v>
      </c>
      <c r="I410" s="440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8">
        <f t="shared" si="108"/>
        <v>0</v>
      </c>
      <c r="U410" s="440">
        <f t="shared" si="97"/>
        <v>21235.200000000001</v>
      </c>
      <c r="V410" s="437">
        <f t="shared" si="103"/>
        <v>21235.200000000001</v>
      </c>
      <c r="W410" s="437">
        <f t="shared" si="105"/>
        <v>0</v>
      </c>
    </row>
    <row r="411" spans="1:23" s="151" customFormat="1" ht="24.75" customHeight="1" x14ac:dyDescent="0.3">
      <c r="A411" s="450" t="s">
        <v>430</v>
      </c>
      <c r="B411" s="432" t="s">
        <v>157</v>
      </c>
      <c r="C411" s="432" t="s">
        <v>157</v>
      </c>
      <c r="D411" s="440">
        <f t="shared" si="95"/>
        <v>14017.4</v>
      </c>
      <c r="E411" s="440">
        <v>14017.4</v>
      </c>
      <c r="F411" s="440"/>
      <c r="G411" s="440">
        <f t="shared" si="106"/>
        <v>14226.1</v>
      </c>
      <c r="H411" s="440">
        <v>14226.1</v>
      </c>
      <c r="I411" s="440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8">
        <f t="shared" si="108"/>
        <v>0</v>
      </c>
      <c r="U411" s="440">
        <f t="shared" si="97"/>
        <v>14226.1</v>
      </c>
      <c r="V411" s="437">
        <f t="shared" si="103"/>
        <v>14226.1</v>
      </c>
      <c r="W411" s="437">
        <f t="shared" si="105"/>
        <v>0</v>
      </c>
    </row>
    <row r="412" spans="1:23" s="151" customFormat="1" ht="60.75" customHeight="1" x14ac:dyDescent="0.3">
      <c r="A412" s="450" t="s">
        <v>431</v>
      </c>
      <c r="B412" s="432" t="s">
        <v>157</v>
      </c>
      <c r="C412" s="432" t="s">
        <v>157</v>
      </c>
      <c r="D412" s="440">
        <f t="shared" si="95"/>
        <v>250</v>
      </c>
      <c r="E412" s="440">
        <v>250</v>
      </c>
      <c r="F412" s="440"/>
      <c r="G412" s="440">
        <f t="shared" si="106"/>
        <v>250</v>
      </c>
      <c r="H412" s="440">
        <v>250</v>
      </c>
      <c r="I412" s="440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8">
        <f t="shared" si="108"/>
        <v>0</v>
      </c>
      <c r="U412" s="440">
        <f t="shared" si="97"/>
        <v>250</v>
      </c>
      <c r="V412" s="437">
        <f t="shared" si="103"/>
        <v>250</v>
      </c>
      <c r="W412" s="437">
        <f t="shared" si="105"/>
        <v>0</v>
      </c>
    </row>
    <row r="413" spans="1:23" s="151" customFormat="1" ht="25.5" customHeight="1" x14ac:dyDescent="0.3">
      <c r="A413" s="451" t="s">
        <v>855</v>
      </c>
      <c r="B413" s="432"/>
      <c r="C413" s="432"/>
      <c r="D413" s="440">
        <f t="shared" ref="D413:D470" si="109">SUM(E413:F413)</f>
        <v>809</v>
      </c>
      <c r="E413" s="440">
        <f>E414+E415</f>
        <v>809</v>
      </c>
      <c r="F413" s="440">
        <f>F414+F415</f>
        <v>0</v>
      </c>
      <c r="G413" s="440">
        <f t="shared" si="106"/>
        <v>3321.4</v>
      </c>
      <c r="H413" s="440">
        <f>H414+H415</f>
        <v>2811.4</v>
      </c>
      <c r="I413" s="440">
        <f t="shared" ref="I413:R413" si="110">I414+I415</f>
        <v>510</v>
      </c>
      <c r="J413" s="440">
        <f t="shared" si="110"/>
        <v>0</v>
      </c>
      <c r="K413" s="440">
        <f t="shared" si="110"/>
        <v>0</v>
      </c>
      <c r="L413" s="440"/>
      <c r="M413" s="440">
        <f t="shared" si="110"/>
        <v>0</v>
      </c>
      <c r="N413" s="440">
        <f t="shared" si="110"/>
        <v>0</v>
      </c>
      <c r="O413" s="440">
        <f t="shared" si="110"/>
        <v>0</v>
      </c>
      <c r="P413" s="440"/>
      <c r="Q413" s="440">
        <f t="shared" si="110"/>
        <v>0</v>
      </c>
      <c r="R413" s="440">
        <f t="shared" si="110"/>
        <v>0</v>
      </c>
      <c r="S413" s="440"/>
      <c r="T413" s="438">
        <f t="shared" si="108"/>
        <v>0</v>
      </c>
      <c r="U413" s="440">
        <f t="shared" ref="U413:U470" si="111">SUM(V413:W413)</f>
        <v>3321.4</v>
      </c>
      <c r="V413" s="437">
        <f t="shared" si="103"/>
        <v>2811.4</v>
      </c>
      <c r="W413" s="437">
        <f t="shared" si="105"/>
        <v>510</v>
      </c>
    </row>
    <row r="414" spans="1:23" s="151" customFormat="1" ht="17.25" customHeight="1" x14ac:dyDescent="0.3">
      <c r="A414" s="450" t="s">
        <v>773</v>
      </c>
      <c r="B414" s="432" t="s">
        <v>157</v>
      </c>
      <c r="C414" s="432" t="s">
        <v>157</v>
      </c>
      <c r="D414" s="440">
        <f t="shared" si="109"/>
        <v>402.2</v>
      </c>
      <c r="E414" s="440">
        <v>402.2</v>
      </c>
      <c r="F414" s="440"/>
      <c r="G414" s="440">
        <f t="shared" si="106"/>
        <v>2555.9</v>
      </c>
      <c r="H414" s="440">
        <v>2345.9</v>
      </c>
      <c r="I414" s="440">
        <v>210</v>
      </c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8">
        <f t="shared" si="108"/>
        <v>0</v>
      </c>
      <c r="U414" s="440">
        <f t="shared" si="111"/>
        <v>2555.9</v>
      </c>
      <c r="V414" s="437">
        <f t="shared" si="103"/>
        <v>2345.9</v>
      </c>
      <c r="W414" s="437">
        <f t="shared" si="105"/>
        <v>210</v>
      </c>
    </row>
    <row r="415" spans="1:23" s="151" customFormat="1" ht="17.25" customHeight="1" x14ac:dyDescent="0.3">
      <c r="A415" s="450" t="s">
        <v>430</v>
      </c>
      <c r="B415" s="432" t="s">
        <v>157</v>
      </c>
      <c r="C415" s="432" t="s">
        <v>157</v>
      </c>
      <c r="D415" s="440">
        <f t="shared" si="109"/>
        <v>406.8</v>
      </c>
      <c r="E415" s="440">
        <v>406.8</v>
      </c>
      <c r="F415" s="440"/>
      <c r="G415" s="440">
        <f t="shared" si="106"/>
        <v>765.5</v>
      </c>
      <c r="H415" s="440">
        <v>465.5</v>
      </c>
      <c r="I415" s="440">
        <v>300</v>
      </c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8">
        <f t="shared" si="108"/>
        <v>0</v>
      </c>
      <c r="U415" s="440">
        <f t="shared" si="111"/>
        <v>765.5</v>
      </c>
      <c r="V415" s="437">
        <f t="shared" si="103"/>
        <v>465.5</v>
      </c>
      <c r="W415" s="437">
        <f t="shared" si="105"/>
        <v>300</v>
      </c>
    </row>
    <row r="416" spans="1:23" s="151" customFormat="1" ht="39.75" customHeight="1" x14ac:dyDescent="0.3">
      <c r="A416" s="450" t="s">
        <v>1056</v>
      </c>
      <c r="B416" s="432" t="s">
        <v>157</v>
      </c>
      <c r="C416" s="432" t="s">
        <v>157</v>
      </c>
      <c r="D416" s="440">
        <f t="shared" si="109"/>
        <v>0</v>
      </c>
      <c r="E416" s="440"/>
      <c r="F416" s="440"/>
      <c r="G416" s="440">
        <f t="shared" si="106"/>
        <v>143.5</v>
      </c>
      <c r="H416" s="440"/>
      <c r="I416" s="440">
        <v>143.5</v>
      </c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8">
        <f t="shared" si="108"/>
        <v>0</v>
      </c>
      <c r="U416" s="440">
        <f t="shared" si="111"/>
        <v>143.5</v>
      </c>
      <c r="V416" s="437">
        <f t="shared" si="103"/>
        <v>0</v>
      </c>
      <c r="W416" s="437">
        <f t="shared" si="105"/>
        <v>143.5</v>
      </c>
    </row>
    <row r="417" spans="1:23" s="430" customFormat="1" ht="16.5" customHeight="1" x14ac:dyDescent="0.3">
      <c r="A417" s="449" t="s">
        <v>287</v>
      </c>
      <c r="B417" s="429" t="s">
        <v>204</v>
      </c>
      <c r="C417" s="429" t="s">
        <v>143</v>
      </c>
      <c r="D417" s="436">
        <f t="shared" si="109"/>
        <v>82000.900000000009</v>
      </c>
      <c r="E417" s="436">
        <f>SUM(E418)</f>
        <v>78666.700000000012</v>
      </c>
      <c r="F417" s="436">
        <f>SUM(F418)</f>
        <v>3334.2000000000003</v>
      </c>
      <c r="G417" s="436">
        <f t="shared" si="106"/>
        <v>137730.90000000002</v>
      </c>
      <c r="H417" s="436">
        <f t="shared" ref="H417:R417" si="112">SUM(H418)</f>
        <v>88069.700000000026</v>
      </c>
      <c r="I417" s="436">
        <f t="shared" si="112"/>
        <v>49661.200000000004</v>
      </c>
      <c r="J417" s="436">
        <f t="shared" si="112"/>
        <v>0</v>
      </c>
      <c r="K417" s="436">
        <f t="shared" si="112"/>
        <v>0</v>
      </c>
      <c r="L417" s="436">
        <f t="shared" si="112"/>
        <v>0</v>
      </c>
      <c r="M417" s="436">
        <f t="shared" si="112"/>
        <v>0</v>
      </c>
      <c r="N417" s="436"/>
      <c r="O417" s="436">
        <f t="shared" si="112"/>
        <v>0</v>
      </c>
      <c r="P417" s="436">
        <f t="shared" si="112"/>
        <v>0</v>
      </c>
      <c r="Q417" s="436">
        <f t="shared" si="112"/>
        <v>0</v>
      </c>
      <c r="R417" s="436">
        <f t="shared" si="112"/>
        <v>0</v>
      </c>
      <c r="S417" s="436"/>
      <c r="T417" s="438">
        <f t="shared" si="108"/>
        <v>0</v>
      </c>
      <c r="U417" s="436">
        <f t="shared" si="111"/>
        <v>137730.90000000002</v>
      </c>
      <c r="V417" s="437">
        <f>H417+J417+K417+M417+L417</f>
        <v>88069.700000000026</v>
      </c>
      <c r="W417" s="437">
        <f t="shared" si="105"/>
        <v>49661.200000000004</v>
      </c>
    </row>
    <row r="418" spans="1:23" s="151" customFormat="1" ht="15" customHeight="1" x14ac:dyDescent="0.3">
      <c r="A418" s="449" t="s">
        <v>288</v>
      </c>
      <c r="B418" s="429" t="s">
        <v>204</v>
      </c>
      <c r="C418" s="429" t="s">
        <v>142</v>
      </c>
      <c r="D418" s="440">
        <f t="shared" si="109"/>
        <v>82000.900000000009</v>
      </c>
      <c r="E418" s="444">
        <f>SUM(E419+E425+E427+E428+E432+E435+E443+E447+E453+E456+E458+E459+E465)</f>
        <v>78666.700000000012</v>
      </c>
      <c r="F418" s="444">
        <f>SUM(F419+F425+F426+F427+F428+F432+F435+F443+F447+F453+F456+F458+F459+F465)</f>
        <v>3334.2000000000003</v>
      </c>
      <c r="G418" s="440">
        <f t="shared" si="106"/>
        <v>137730.90000000002</v>
      </c>
      <c r="H418" s="444">
        <f>SUM(H419+H425+H427+H428+H432+H435+H443+H447+H453+H456+H457+H458+H459+H465+H436+H437+H438+H439+H440+H441)</f>
        <v>88069.700000000026</v>
      </c>
      <c r="I418" s="444">
        <f>SUM(I419+I425+I427+I428+I432+I435+I443+I447+I453+I456+I458+I459+I465+I436+I437+I438+I439+I440+I441+I426)</f>
        <v>49661.200000000004</v>
      </c>
      <c r="J418" s="444">
        <f>SUM(J419+J425+J427+J428+J432+J435+J443+J447+J453+J456+J458+J459+J465+J436+J437+J438+J439+J440+J441)</f>
        <v>0</v>
      </c>
      <c r="K418" s="444">
        <f>SUM(K419+K425+K427+K428+K432+K435+K443+K447+K453+K456+K458+K459+K465+K436+K437+K438+K439+K440+K441+K457)</f>
        <v>0</v>
      </c>
      <c r="L418" s="444">
        <f>SUM(L419+L425+L427+L428+L432+L435+L443+L447+L453+L456+L458+L459+L465+L436+L437+L438+L439+L440+L441+L457)</f>
        <v>0</v>
      </c>
      <c r="M418" s="444">
        <f>SUM(M419+M425+M426+M427+M428+M432+M435+M443+M447+M453+M456+M458+M459+M465)</f>
        <v>0</v>
      </c>
      <c r="N418" s="444"/>
      <c r="O418" s="444">
        <f>SUM(O419+O425+O426+O427+O428+O432+O435+O443+O447+O453+O456+O458+O459+O465)</f>
        <v>0</v>
      </c>
      <c r="P418" s="444"/>
      <c r="Q418" s="444">
        <f>SUM(Q419+Q425+Q426+Q427+Q428+Q432+Q435+Q443+Q447+Q453+Q456+Q458+Q459+Q465)</f>
        <v>0</v>
      </c>
      <c r="R418" s="444">
        <f>SUM(R419+R425+R426+R427+R428+R432+R435+R443+R447+R453+R456+R458+R459+R465)</f>
        <v>0</v>
      </c>
      <c r="S418" s="444"/>
      <c r="T418" s="438">
        <f t="shared" si="108"/>
        <v>0</v>
      </c>
      <c r="U418" s="440">
        <f t="shared" si="111"/>
        <v>137730.90000000002</v>
      </c>
      <c r="V418" s="437">
        <f>H418+J418+K418+M418+L418</f>
        <v>88069.700000000026</v>
      </c>
      <c r="W418" s="437">
        <f t="shared" si="105"/>
        <v>49661.200000000004</v>
      </c>
    </row>
    <row r="419" spans="1:23" s="151" customFormat="1" ht="33" customHeight="1" x14ac:dyDescent="0.3">
      <c r="A419" s="449" t="s">
        <v>867</v>
      </c>
      <c r="B419" s="429" t="s">
        <v>204</v>
      </c>
      <c r="C419" s="429" t="s">
        <v>142</v>
      </c>
      <c r="D419" s="440">
        <f t="shared" si="109"/>
        <v>75553.600000000006</v>
      </c>
      <c r="E419" s="444">
        <f>SUM(E420+E421+E423+E424+E422)</f>
        <v>75553.600000000006</v>
      </c>
      <c r="F419" s="444">
        <f>SUM(F420+F423+F424)</f>
        <v>0</v>
      </c>
      <c r="G419" s="440">
        <f>SUM(H419:I419)</f>
        <v>78924.100000000006</v>
      </c>
      <c r="H419" s="444">
        <f>SUM(H420+H421+H423+H424+H422)</f>
        <v>78924.100000000006</v>
      </c>
      <c r="I419" s="444">
        <f>SUM(I420+I421+I423+I424+I422)</f>
        <v>0</v>
      </c>
      <c r="J419" s="444">
        <f>SUM(J420+J421+J423+J424+J422)</f>
        <v>0</v>
      </c>
      <c r="K419" s="444">
        <f>SUM(K420+K421+K423+K424+K422)</f>
        <v>0</v>
      </c>
      <c r="L419" s="444"/>
      <c r="M419" s="439"/>
      <c r="N419" s="439"/>
      <c r="O419" s="439"/>
      <c r="P419" s="439"/>
      <c r="Q419" s="439"/>
      <c r="R419" s="439"/>
      <c r="S419" s="439"/>
      <c r="T419" s="438">
        <f t="shared" si="108"/>
        <v>0</v>
      </c>
      <c r="U419" s="440">
        <f t="shared" si="111"/>
        <v>78924.100000000006</v>
      </c>
      <c r="V419" s="437">
        <f t="shared" ref="V419:V464" si="113">H419+J419+K419+M419+L419</f>
        <v>78924.100000000006</v>
      </c>
      <c r="W419" s="437">
        <f t="shared" si="105"/>
        <v>0</v>
      </c>
    </row>
    <row r="420" spans="1:23" s="430" customFormat="1" ht="17.25" customHeight="1" x14ac:dyDescent="0.3">
      <c r="A420" s="450" t="s">
        <v>432</v>
      </c>
      <c r="B420" s="432" t="s">
        <v>204</v>
      </c>
      <c r="C420" s="432" t="s">
        <v>142</v>
      </c>
      <c r="D420" s="440">
        <f t="shared" si="109"/>
        <v>20768.900000000001</v>
      </c>
      <c r="E420" s="440">
        <v>20768.900000000001</v>
      </c>
      <c r="F420" s="440"/>
      <c r="G420" s="440">
        <f>SUM(H420:I420)</f>
        <v>11068.9</v>
      </c>
      <c r="H420" s="440">
        <v>11068.9</v>
      </c>
      <c r="I420" s="440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>
        <f>SUM(J420:R420)</f>
        <v>0</v>
      </c>
      <c r="U420" s="440">
        <f t="shared" si="111"/>
        <v>11068.9</v>
      </c>
      <c r="V420" s="437">
        <f t="shared" si="113"/>
        <v>11068.9</v>
      </c>
      <c r="W420" s="437">
        <f t="shared" si="105"/>
        <v>0</v>
      </c>
    </row>
    <row r="421" spans="1:23" s="430" customFormat="1" ht="17.25" customHeight="1" x14ac:dyDescent="0.3">
      <c r="A421" s="450" t="s">
        <v>1109</v>
      </c>
      <c r="B421" s="432" t="s">
        <v>204</v>
      </c>
      <c r="C421" s="432" t="s">
        <v>142</v>
      </c>
      <c r="D421" s="440">
        <f t="shared" si="109"/>
        <v>11134</v>
      </c>
      <c r="E421" s="440">
        <v>11134</v>
      </c>
      <c r="F421" s="440"/>
      <c r="G421" s="440">
        <f t="shared" si="106"/>
        <v>18134</v>
      </c>
      <c r="H421" s="440">
        <v>18134</v>
      </c>
      <c r="I421" s="440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>
        <f t="shared" si="108"/>
        <v>0</v>
      </c>
      <c r="U421" s="440">
        <f t="shared" si="111"/>
        <v>18134</v>
      </c>
      <c r="V421" s="437">
        <f t="shared" si="113"/>
        <v>18134</v>
      </c>
      <c r="W421" s="437">
        <f t="shared" si="105"/>
        <v>0</v>
      </c>
    </row>
    <row r="422" spans="1:23" s="430" customFormat="1" ht="17.25" customHeight="1" x14ac:dyDescent="0.3">
      <c r="A422" s="450" t="s">
        <v>971</v>
      </c>
      <c r="B422" s="432" t="s">
        <v>204</v>
      </c>
      <c r="C422" s="432" t="s">
        <v>142</v>
      </c>
      <c r="D422" s="440">
        <f t="shared" si="109"/>
        <v>3000</v>
      </c>
      <c r="E422" s="440">
        <v>3000</v>
      </c>
      <c r="F422" s="440"/>
      <c r="G422" s="440">
        <f t="shared" si="106"/>
        <v>8079.3</v>
      </c>
      <c r="H422" s="440">
        <v>8079.3</v>
      </c>
      <c r="I422" s="440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>
        <f t="shared" si="108"/>
        <v>0</v>
      </c>
      <c r="U422" s="440">
        <f t="shared" si="111"/>
        <v>8079.3</v>
      </c>
      <c r="V422" s="437">
        <f t="shared" si="113"/>
        <v>8079.3</v>
      </c>
      <c r="W422" s="437">
        <f t="shared" si="105"/>
        <v>0</v>
      </c>
    </row>
    <row r="423" spans="1:23" s="151" customFormat="1" ht="18.75" customHeight="1" x14ac:dyDescent="0.3">
      <c r="A423" s="450" t="s">
        <v>124</v>
      </c>
      <c r="B423" s="432" t="s">
        <v>204</v>
      </c>
      <c r="C423" s="432" t="s">
        <v>142</v>
      </c>
      <c r="D423" s="440">
        <f t="shared" si="109"/>
        <v>17923.599999999999</v>
      </c>
      <c r="E423" s="440">
        <v>17923.599999999999</v>
      </c>
      <c r="F423" s="440"/>
      <c r="G423" s="440">
        <f t="shared" si="106"/>
        <v>18409.400000000001</v>
      </c>
      <c r="H423" s="440">
        <v>18409.400000000001</v>
      </c>
      <c r="I423" s="440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8">
        <f t="shared" si="108"/>
        <v>0</v>
      </c>
      <c r="U423" s="440">
        <f t="shared" si="111"/>
        <v>18409.400000000001</v>
      </c>
      <c r="V423" s="437">
        <f t="shared" si="113"/>
        <v>18409.400000000001</v>
      </c>
      <c r="W423" s="437">
        <f t="shared" si="105"/>
        <v>0</v>
      </c>
    </row>
    <row r="424" spans="1:23" s="151" customFormat="1" ht="18.75" customHeight="1" x14ac:dyDescent="0.3">
      <c r="A424" s="450" t="s">
        <v>274</v>
      </c>
      <c r="B424" s="432" t="s">
        <v>204</v>
      </c>
      <c r="C424" s="432" t="s">
        <v>142</v>
      </c>
      <c r="D424" s="440">
        <f t="shared" si="109"/>
        <v>22727.1</v>
      </c>
      <c r="E424" s="440">
        <v>22727.1</v>
      </c>
      <c r="F424" s="440"/>
      <c r="G424" s="440">
        <f t="shared" si="106"/>
        <v>23232.5</v>
      </c>
      <c r="H424" s="440">
        <v>23232.5</v>
      </c>
      <c r="I424" s="440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8">
        <f t="shared" si="108"/>
        <v>0</v>
      </c>
      <c r="U424" s="440">
        <f t="shared" si="111"/>
        <v>23232.5</v>
      </c>
      <c r="V424" s="437">
        <f t="shared" si="113"/>
        <v>23232.5</v>
      </c>
      <c r="W424" s="437">
        <f t="shared" si="105"/>
        <v>0</v>
      </c>
    </row>
    <row r="425" spans="1:23" s="151" customFormat="1" ht="43.5" customHeight="1" x14ac:dyDescent="0.3">
      <c r="A425" s="450" t="s">
        <v>77</v>
      </c>
      <c r="B425" s="432" t="s">
        <v>204</v>
      </c>
      <c r="C425" s="432" t="s">
        <v>142</v>
      </c>
      <c r="D425" s="440">
        <f t="shared" si="109"/>
        <v>129.9</v>
      </c>
      <c r="E425" s="440"/>
      <c r="F425" s="440">
        <v>129.9</v>
      </c>
      <c r="G425" s="440">
        <f t="shared" si="106"/>
        <v>129.9</v>
      </c>
      <c r="H425" s="440"/>
      <c r="I425" s="440">
        <v>129.9</v>
      </c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8">
        <f t="shared" si="108"/>
        <v>0</v>
      </c>
      <c r="U425" s="440">
        <f t="shared" si="111"/>
        <v>129.9</v>
      </c>
      <c r="V425" s="437">
        <f t="shared" si="113"/>
        <v>0</v>
      </c>
      <c r="W425" s="437">
        <f t="shared" si="105"/>
        <v>129.9</v>
      </c>
    </row>
    <row r="426" spans="1:23" s="151" customFormat="1" ht="63" customHeight="1" x14ac:dyDescent="0.3">
      <c r="A426" s="450" t="s">
        <v>868</v>
      </c>
      <c r="B426" s="432" t="s">
        <v>204</v>
      </c>
      <c r="C426" s="432" t="s">
        <v>142</v>
      </c>
      <c r="D426" s="440">
        <f t="shared" si="109"/>
        <v>466</v>
      </c>
      <c r="E426" s="440"/>
      <c r="F426" s="440">
        <v>466</v>
      </c>
      <c r="G426" s="440">
        <f t="shared" si="106"/>
        <v>466</v>
      </c>
      <c r="H426" s="440"/>
      <c r="I426" s="440">
        <v>466</v>
      </c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8">
        <f t="shared" si="108"/>
        <v>0</v>
      </c>
      <c r="U426" s="440">
        <f t="shared" si="111"/>
        <v>466</v>
      </c>
      <c r="V426" s="437">
        <f t="shared" si="113"/>
        <v>0</v>
      </c>
      <c r="W426" s="437">
        <f t="shared" si="105"/>
        <v>466</v>
      </c>
    </row>
    <row r="427" spans="1:23" s="151" customFormat="1" ht="38.25" customHeight="1" x14ac:dyDescent="0.3">
      <c r="A427" s="450" t="s">
        <v>869</v>
      </c>
      <c r="B427" s="432" t="s">
        <v>204</v>
      </c>
      <c r="C427" s="432" t="s">
        <v>142</v>
      </c>
      <c r="D427" s="440">
        <f t="shared" si="109"/>
        <v>2272.9</v>
      </c>
      <c r="E427" s="440"/>
      <c r="F427" s="440">
        <v>2272.9</v>
      </c>
      <c r="G427" s="440">
        <f t="shared" si="106"/>
        <v>2272.9</v>
      </c>
      <c r="H427" s="440"/>
      <c r="I427" s="440">
        <v>2272.9</v>
      </c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8">
        <f t="shared" si="108"/>
        <v>0</v>
      </c>
      <c r="U427" s="440">
        <f t="shared" si="111"/>
        <v>2272.9</v>
      </c>
      <c r="V427" s="437">
        <f t="shared" si="113"/>
        <v>0</v>
      </c>
      <c r="W427" s="437">
        <f t="shared" si="105"/>
        <v>2272.9</v>
      </c>
    </row>
    <row r="428" spans="1:23" s="151" customFormat="1" ht="36" customHeight="1" collapsed="1" x14ac:dyDescent="0.3">
      <c r="A428" s="450" t="s">
        <v>870</v>
      </c>
      <c r="B428" s="432" t="s">
        <v>204</v>
      </c>
      <c r="C428" s="432" t="s">
        <v>142</v>
      </c>
      <c r="D428" s="440">
        <f t="shared" si="109"/>
        <v>0</v>
      </c>
      <c r="E428" s="445">
        <f>SUM(E429+E430+E431)</f>
        <v>0</v>
      </c>
      <c r="F428" s="445">
        <f>SUM(F429+F430+F431)</f>
        <v>0</v>
      </c>
      <c r="G428" s="440">
        <f t="shared" si="106"/>
        <v>0</v>
      </c>
      <c r="H428" s="445">
        <f>SUM(H429+H430+H431)</f>
        <v>0</v>
      </c>
      <c r="I428" s="445">
        <f>SUM(I429+I430+I431)</f>
        <v>0</v>
      </c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8">
        <f t="shared" si="108"/>
        <v>0</v>
      </c>
      <c r="U428" s="440">
        <f t="shared" si="111"/>
        <v>0</v>
      </c>
      <c r="V428" s="437">
        <f t="shared" si="113"/>
        <v>0</v>
      </c>
      <c r="W428" s="437">
        <f t="shared" si="105"/>
        <v>0</v>
      </c>
    </row>
    <row r="429" spans="1:23" s="151" customFormat="1" ht="14.25" hidden="1" customHeight="1" outlineLevel="1" x14ac:dyDescent="0.3">
      <c r="A429" s="450" t="s">
        <v>209</v>
      </c>
      <c r="B429" s="432" t="s">
        <v>204</v>
      </c>
      <c r="C429" s="432" t="s">
        <v>142</v>
      </c>
      <c r="D429" s="440">
        <f t="shared" si="109"/>
        <v>0</v>
      </c>
      <c r="E429" s="440"/>
      <c r="F429" s="440"/>
      <c r="G429" s="440">
        <f t="shared" si="106"/>
        <v>0</v>
      </c>
      <c r="H429" s="440"/>
      <c r="I429" s="440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8">
        <f t="shared" si="108"/>
        <v>0</v>
      </c>
      <c r="U429" s="440">
        <f t="shared" si="111"/>
        <v>0</v>
      </c>
      <c r="V429" s="437">
        <f t="shared" si="113"/>
        <v>0</v>
      </c>
      <c r="W429" s="437">
        <f t="shared" si="105"/>
        <v>0</v>
      </c>
    </row>
    <row r="430" spans="1:23" s="151" customFormat="1" ht="16.5" hidden="1" customHeight="1" outlineLevel="1" x14ac:dyDescent="0.3">
      <c r="A430" s="450" t="s">
        <v>176</v>
      </c>
      <c r="B430" s="432" t="s">
        <v>204</v>
      </c>
      <c r="C430" s="432" t="s">
        <v>142</v>
      </c>
      <c r="D430" s="440">
        <f t="shared" si="109"/>
        <v>0</v>
      </c>
      <c r="E430" s="440"/>
      <c r="F430" s="440"/>
      <c r="G430" s="440">
        <f t="shared" si="106"/>
        <v>0</v>
      </c>
      <c r="H430" s="440"/>
      <c r="I430" s="440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8">
        <f t="shared" si="108"/>
        <v>0</v>
      </c>
      <c r="U430" s="440">
        <f t="shared" si="111"/>
        <v>0</v>
      </c>
      <c r="V430" s="437">
        <f t="shared" si="113"/>
        <v>0</v>
      </c>
      <c r="W430" s="437">
        <f t="shared" si="105"/>
        <v>0</v>
      </c>
    </row>
    <row r="431" spans="1:23" s="151" customFormat="1" ht="15.75" hidden="1" customHeight="1" outlineLevel="1" x14ac:dyDescent="0.3">
      <c r="A431" s="450" t="s">
        <v>175</v>
      </c>
      <c r="B431" s="432" t="s">
        <v>204</v>
      </c>
      <c r="C431" s="432" t="s">
        <v>142</v>
      </c>
      <c r="D431" s="440">
        <f t="shared" si="109"/>
        <v>0</v>
      </c>
      <c r="E431" s="440"/>
      <c r="F431" s="440"/>
      <c r="G431" s="440">
        <f t="shared" si="106"/>
        <v>0</v>
      </c>
      <c r="H431" s="440"/>
      <c r="I431" s="440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8">
        <f t="shared" si="108"/>
        <v>0</v>
      </c>
      <c r="U431" s="440">
        <f t="shared" si="111"/>
        <v>0</v>
      </c>
      <c r="V431" s="437">
        <f t="shared" si="113"/>
        <v>0</v>
      </c>
      <c r="W431" s="437">
        <f t="shared" si="105"/>
        <v>0</v>
      </c>
    </row>
    <row r="432" spans="1:23" s="151" customFormat="1" ht="18.75" x14ac:dyDescent="0.3">
      <c r="A432" s="450" t="s">
        <v>229</v>
      </c>
      <c r="B432" s="432" t="s">
        <v>204</v>
      </c>
      <c r="C432" s="432" t="s">
        <v>142</v>
      </c>
      <c r="D432" s="440">
        <f t="shared" si="109"/>
        <v>275</v>
      </c>
      <c r="E432" s="440"/>
      <c r="F432" s="440">
        <v>275</v>
      </c>
      <c r="G432" s="440">
        <f t="shared" si="106"/>
        <v>275</v>
      </c>
      <c r="H432" s="440"/>
      <c r="I432" s="440">
        <v>275</v>
      </c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8">
        <f t="shared" si="108"/>
        <v>0</v>
      </c>
      <c r="U432" s="440">
        <f t="shared" si="111"/>
        <v>275</v>
      </c>
      <c r="V432" s="437">
        <f t="shared" si="113"/>
        <v>0</v>
      </c>
      <c r="W432" s="437">
        <f t="shared" si="105"/>
        <v>275</v>
      </c>
    </row>
    <row r="433" spans="1:23" s="151" customFormat="1" ht="22.5" customHeight="1" outlineLevel="1" x14ac:dyDescent="0.3">
      <c r="A433" s="450" t="s">
        <v>1019</v>
      </c>
      <c r="B433" s="432" t="s">
        <v>204</v>
      </c>
      <c r="C433" s="432" t="s">
        <v>142</v>
      </c>
      <c r="D433" s="440">
        <f t="shared" si="109"/>
        <v>0</v>
      </c>
      <c r="E433" s="440"/>
      <c r="F433" s="440"/>
      <c r="G433" s="440">
        <f t="shared" si="106"/>
        <v>150</v>
      </c>
      <c r="H433" s="440"/>
      <c r="I433" s="440">
        <v>150</v>
      </c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8">
        <f t="shared" si="108"/>
        <v>0</v>
      </c>
      <c r="U433" s="440">
        <f t="shared" si="111"/>
        <v>150</v>
      </c>
      <c r="V433" s="437">
        <f t="shared" si="113"/>
        <v>0</v>
      </c>
      <c r="W433" s="437">
        <f t="shared" si="105"/>
        <v>150</v>
      </c>
    </row>
    <row r="434" spans="1:23" s="151" customFormat="1" ht="22.5" customHeight="1" outlineLevel="1" x14ac:dyDescent="0.3">
      <c r="A434" s="450" t="s">
        <v>1018</v>
      </c>
      <c r="B434" s="432" t="s">
        <v>204</v>
      </c>
      <c r="C434" s="432" t="s">
        <v>142</v>
      </c>
      <c r="D434" s="440">
        <f t="shared" si="109"/>
        <v>0</v>
      </c>
      <c r="E434" s="440"/>
      <c r="F434" s="440"/>
      <c r="G434" s="440">
        <f t="shared" si="106"/>
        <v>125</v>
      </c>
      <c r="H434" s="440"/>
      <c r="I434" s="440">
        <v>125</v>
      </c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8">
        <f t="shared" si="108"/>
        <v>0</v>
      </c>
      <c r="U434" s="440">
        <f t="shared" si="111"/>
        <v>125</v>
      </c>
      <c r="V434" s="437">
        <f t="shared" si="113"/>
        <v>0</v>
      </c>
      <c r="W434" s="437">
        <f t="shared" si="105"/>
        <v>125</v>
      </c>
    </row>
    <row r="435" spans="1:23" s="151" customFormat="1" ht="41.25" customHeight="1" x14ac:dyDescent="0.3">
      <c r="A435" s="450" t="s">
        <v>982</v>
      </c>
      <c r="B435" s="432" t="s">
        <v>204</v>
      </c>
      <c r="C435" s="432" t="s">
        <v>142</v>
      </c>
      <c r="D435" s="440">
        <f t="shared" si="109"/>
        <v>2000</v>
      </c>
      <c r="E435" s="440">
        <v>2000</v>
      </c>
      <c r="F435" s="440"/>
      <c r="G435" s="440">
        <f t="shared" si="106"/>
        <v>500</v>
      </c>
      <c r="H435" s="440">
        <v>500</v>
      </c>
      <c r="I435" s="440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8">
        <f t="shared" si="108"/>
        <v>0</v>
      </c>
      <c r="U435" s="440">
        <f t="shared" si="111"/>
        <v>500</v>
      </c>
      <c r="V435" s="437">
        <f t="shared" si="113"/>
        <v>500</v>
      </c>
      <c r="W435" s="437">
        <f t="shared" si="105"/>
        <v>0</v>
      </c>
    </row>
    <row r="436" spans="1:23" s="151" customFormat="1" ht="36" customHeight="1" x14ac:dyDescent="0.3">
      <c r="A436" s="450" t="s">
        <v>767</v>
      </c>
      <c r="B436" s="432" t="s">
        <v>204</v>
      </c>
      <c r="C436" s="432" t="s">
        <v>142</v>
      </c>
      <c r="D436" s="440">
        <f t="shared" si="109"/>
        <v>0</v>
      </c>
      <c r="E436" s="440"/>
      <c r="F436" s="440"/>
      <c r="G436" s="440">
        <f t="shared" si="106"/>
        <v>47.5</v>
      </c>
      <c r="H436" s="439">
        <v>47.5</v>
      </c>
      <c r="I436" s="440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8">
        <f t="shared" si="108"/>
        <v>0</v>
      </c>
      <c r="U436" s="440">
        <f t="shared" si="111"/>
        <v>47.5</v>
      </c>
      <c r="V436" s="437">
        <f t="shared" si="113"/>
        <v>47.5</v>
      </c>
      <c r="W436" s="437">
        <f t="shared" si="105"/>
        <v>0</v>
      </c>
    </row>
    <row r="437" spans="1:23" s="151" customFormat="1" ht="35.25" customHeight="1" x14ac:dyDescent="0.3">
      <c r="A437" s="450" t="s">
        <v>768</v>
      </c>
      <c r="B437" s="432" t="s">
        <v>204</v>
      </c>
      <c r="C437" s="432" t="s">
        <v>142</v>
      </c>
      <c r="D437" s="440">
        <f t="shared" si="109"/>
        <v>0</v>
      </c>
      <c r="E437" s="440"/>
      <c r="F437" s="440"/>
      <c r="G437" s="440">
        <f t="shared" si="106"/>
        <v>37.5</v>
      </c>
      <c r="H437" s="439">
        <v>37.5</v>
      </c>
      <c r="I437" s="440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8">
        <f t="shared" si="108"/>
        <v>0</v>
      </c>
      <c r="U437" s="440">
        <f t="shared" si="111"/>
        <v>37.5</v>
      </c>
      <c r="V437" s="437">
        <f t="shared" si="113"/>
        <v>37.5</v>
      </c>
      <c r="W437" s="437">
        <f t="shared" si="105"/>
        <v>0</v>
      </c>
    </row>
    <row r="438" spans="1:23" s="151" customFormat="1" ht="37.5" x14ac:dyDescent="0.3">
      <c r="A438" s="450" t="s">
        <v>769</v>
      </c>
      <c r="B438" s="432" t="s">
        <v>204</v>
      </c>
      <c r="C438" s="432" t="s">
        <v>142</v>
      </c>
      <c r="D438" s="440">
        <f t="shared" si="109"/>
        <v>0</v>
      </c>
      <c r="E438" s="440"/>
      <c r="F438" s="440"/>
      <c r="G438" s="440">
        <f t="shared" si="106"/>
        <v>40</v>
      </c>
      <c r="H438" s="439">
        <v>40</v>
      </c>
      <c r="I438" s="440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8">
        <f t="shared" si="108"/>
        <v>0</v>
      </c>
      <c r="U438" s="440">
        <f t="shared" si="111"/>
        <v>40</v>
      </c>
      <c r="V438" s="437">
        <f t="shared" si="113"/>
        <v>40</v>
      </c>
      <c r="W438" s="437">
        <f t="shared" si="105"/>
        <v>0</v>
      </c>
    </row>
    <row r="439" spans="1:23" s="151" customFormat="1" ht="37.5" x14ac:dyDescent="0.3">
      <c r="A439" s="450" t="s">
        <v>770</v>
      </c>
      <c r="B439" s="432" t="s">
        <v>204</v>
      </c>
      <c r="C439" s="432" t="s">
        <v>142</v>
      </c>
      <c r="D439" s="440">
        <f t="shared" si="109"/>
        <v>0</v>
      </c>
      <c r="E439" s="440"/>
      <c r="F439" s="440"/>
      <c r="G439" s="440">
        <f t="shared" si="106"/>
        <v>222</v>
      </c>
      <c r="H439" s="439">
        <v>222</v>
      </c>
      <c r="I439" s="440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8">
        <f t="shared" si="108"/>
        <v>0</v>
      </c>
      <c r="U439" s="440">
        <f t="shared" si="111"/>
        <v>222</v>
      </c>
      <c r="V439" s="437">
        <f t="shared" si="113"/>
        <v>222</v>
      </c>
      <c r="W439" s="437">
        <f t="shared" si="105"/>
        <v>0</v>
      </c>
    </row>
    <row r="440" spans="1:23" s="151" customFormat="1" ht="37.5" x14ac:dyDescent="0.3">
      <c r="A440" s="450" t="s">
        <v>771</v>
      </c>
      <c r="B440" s="432" t="s">
        <v>204</v>
      </c>
      <c r="C440" s="432" t="s">
        <v>142</v>
      </c>
      <c r="D440" s="440">
        <f t="shared" si="109"/>
        <v>0</v>
      </c>
      <c r="E440" s="440"/>
      <c r="F440" s="440"/>
      <c r="G440" s="440">
        <f t="shared" si="106"/>
        <v>183.6</v>
      </c>
      <c r="H440" s="439">
        <v>183.6</v>
      </c>
      <c r="I440" s="440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8">
        <f t="shared" si="108"/>
        <v>0</v>
      </c>
      <c r="U440" s="440">
        <f t="shared" si="111"/>
        <v>183.6</v>
      </c>
      <c r="V440" s="437">
        <f t="shared" si="113"/>
        <v>183.6</v>
      </c>
      <c r="W440" s="437">
        <f t="shared" si="105"/>
        <v>0</v>
      </c>
    </row>
    <row r="441" spans="1:23" s="151" customFormat="1" ht="37.5" x14ac:dyDescent="0.3">
      <c r="A441" s="450" t="s">
        <v>980</v>
      </c>
      <c r="B441" s="432" t="s">
        <v>204</v>
      </c>
      <c r="C441" s="432" t="s">
        <v>142</v>
      </c>
      <c r="D441" s="440">
        <f t="shared" si="109"/>
        <v>0</v>
      </c>
      <c r="E441" s="440"/>
      <c r="F441" s="440"/>
      <c r="G441" s="440">
        <f t="shared" si="106"/>
        <v>1051.0999999999999</v>
      </c>
      <c r="H441" s="439">
        <v>1051.0999999999999</v>
      </c>
      <c r="I441" s="440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8">
        <f>SUM(J441:R441)</f>
        <v>0</v>
      </c>
      <c r="U441" s="440">
        <f>SUM(V441:W441)</f>
        <v>1051.0999999999999</v>
      </c>
      <c r="V441" s="437">
        <f t="shared" si="113"/>
        <v>1051.0999999999999</v>
      </c>
      <c r="W441" s="437">
        <f t="shared" si="105"/>
        <v>0</v>
      </c>
    </row>
    <row r="442" spans="1:23" s="151" customFormat="1" ht="37.5" hidden="1" x14ac:dyDescent="0.3">
      <c r="A442" s="450" t="s">
        <v>772</v>
      </c>
      <c r="B442" s="432" t="s">
        <v>204</v>
      </c>
      <c r="C442" s="432" t="s">
        <v>142</v>
      </c>
      <c r="D442" s="440">
        <f t="shared" si="109"/>
        <v>0</v>
      </c>
      <c r="E442" s="440"/>
      <c r="F442" s="440"/>
      <c r="G442" s="440">
        <f t="shared" si="106"/>
        <v>0</v>
      </c>
      <c r="H442" s="440"/>
      <c r="I442" s="440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8">
        <f t="shared" ref="T442:T457" si="114">SUM(J442:R442)</f>
        <v>0</v>
      </c>
      <c r="U442" s="440">
        <f t="shared" ref="U442:U457" si="115">SUM(V442:W442)</f>
        <v>0</v>
      </c>
      <c r="V442" s="437">
        <f t="shared" si="113"/>
        <v>0</v>
      </c>
      <c r="W442" s="437">
        <f t="shared" si="105"/>
        <v>0</v>
      </c>
    </row>
    <row r="443" spans="1:23" s="151" customFormat="1" ht="37.5" hidden="1" collapsed="1" x14ac:dyDescent="0.3">
      <c r="A443" s="450" t="s">
        <v>772</v>
      </c>
      <c r="B443" s="432" t="s">
        <v>204</v>
      </c>
      <c r="C443" s="432" t="s">
        <v>142</v>
      </c>
      <c r="D443" s="440">
        <f t="shared" si="109"/>
        <v>0</v>
      </c>
      <c r="E443" s="440"/>
      <c r="F443" s="440"/>
      <c r="G443" s="440">
        <f t="shared" si="106"/>
        <v>0</v>
      </c>
      <c r="H443" s="440"/>
      <c r="I443" s="440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8">
        <f t="shared" si="114"/>
        <v>0</v>
      </c>
      <c r="U443" s="440">
        <f t="shared" si="115"/>
        <v>0</v>
      </c>
      <c r="V443" s="437">
        <f t="shared" si="113"/>
        <v>0</v>
      </c>
      <c r="W443" s="437">
        <f t="shared" si="105"/>
        <v>0</v>
      </c>
    </row>
    <row r="444" spans="1:23" s="151" customFormat="1" ht="37.5" hidden="1" outlineLevel="1" x14ac:dyDescent="0.3">
      <c r="A444" s="450" t="s">
        <v>772</v>
      </c>
      <c r="B444" s="432" t="s">
        <v>204</v>
      </c>
      <c r="C444" s="432" t="s">
        <v>142</v>
      </c>
      <c r="D444" s="440">
        <f t="shared" si="109"/>
        <v>0</v>
      </c>
      <c r="E444" s="440"/>
      <c r="F444" s="440"/>
      <c r="G444" s="440">
        <f t="shared" si="106"/>
        <v>0</v>
      </c>
      <c r="H444" s="440"/>
      <c r="I444" s="440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8">
        <f t="shared" si="114"/>
        <v>0</v>
      </c>
      <c r="U444" s="440">
        <f t="shared" si="115"/>
        <v>0</v>
      </c>
      <c r="V444" s="437">
        <f t="shared" si="113"/>
        <v>0</v>
      </c>
      <c r="W444" s="437">
        <f t="shared" si="105"/>
        <v>0</v>
      </c>
    </row>
    <row r="445" spans="1:23" s="151" customFormat="1" ht="37.5" hidden="1" outlineLevel="1" x14ac:dyDescent="0.3">
      <c r="A445" s="450" t="s">
        <v>772</v>
      </c>
      <c r="B445" s="432" t="s">
        <v>204</v>
      </c>
      <c r="C445" s="432" t="s">
        <v>142</v>
      </c>
      <c r="D445" s="440">
        <f t="shared" si="109"/>
        <v>0</v>
      </c>
      <c r="E445" s="440"/>
      <c r="F445" s="440"/>
      <c r="G445" s="440">
        <f t="shared" si="106"/>
        <v>0</v>
      </c>
      <c r="H445" s="440"/>
      <c r="I445" s="440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8">
        <f t="shared" si="114"/>
        <v>0</v>
      </c>
      <c r="U445" s="440">
        <f t="shared" si="115"/>
        <v>0</v>
      </c>
      <c r="V445" s="437">
        <f t="shared" si="113"/>
        <v>0</v>
      </c>
      <c r="W445" s="437">
        <f t="shared" si="105"/>
        <v>0</v>
      </c>
    </row>
    <row r="446" spans="1:23" s="151" customFormat="1" ht="37.5" hidden="1" outlineLevel="1" x14ac:dyDescent="0.3">
      <c r="A446" s="450" t="s">
        <v>772</v>
      </c>
      <c r="B446" s="432" t="s">
        <v>204</v>
      </c>
      <c r="C446" s="432" t="s">
        <v>142</v>
      </c>
      <c r="D446" s="440">
        <f t="shared" si="109"/>
        <v>0</v>
      </c>
      <c r="E446" s="440"/>
      <c r="F446" s="440"/>
      <c r="G446" s="440">
        <f t="shared" si="106"/>
        <v>0</v>
      </c>
      <c r="H446" s="440"/>
      <c r="I446" s="440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8">
        <f t="shared" si="114"/>
        <v>0</v>
      </c>
      <c r="U446" s="440">
        <f t="shared" si="115"/>
        <v>0</v>
      </c>
      <c r="V446" s="437">
        <f t="shared" si="113"/>
        <v>0</v>
      </c>
      <c r="W446" s="437">
        <f t="shared" si="105"/>
        <v>0</v>
      </c>
    </row>
    <row r="447" spans="1:23" s="151" customFormat="1" ht="23.25" hidden="1" customHeight="1" collapsed="1" x14ac:dyDescent="0.3">
      <c r="A447" s="450" t="s">
        <v>772</v>
      </c>
      <c r="B447" s="432" t="s">
        <v>204</v>
      </c>
      <c r="C447" s="432" t="s">
        <v>142</v>
      </c>
      <c r="D447" s="440">
        <f t="shared" si="109"/>
        <v>0</v>
      </c>
      <c r="E447" s="440"/>
      <c r="F447" s="440"/>
      <c r="G447" s="440">
        <f t="shared" si="106"/>
        <v>0</v>
      </c>
      <c r="H447" s="440"/>
      <c r="I447" s="440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8">
        <f t="shared" si="114"/>
        <v>0</v>
      </c>
      <c r="U447" s="440">
        <f t="shared" si="115"/>
        <v>0</v>
      </c>
      <c r="V447" s="437">
        <f t="shared" si="113"/>
        <v>0</v>
      </c>
      <c r="W447" s="437">
        <f t="shared" si="105"/>
        <v>0</v>
      </c>
    </row>
    <row r="448" spans="1:23" s="151" customFormat="1" ht="37.5" hidden="1" outlineLevel="1" x14ac:dyDescent="0.3">
      <c r="A448" s="450" t="s">
        <v>772</v>
      </c>
      <c r="B448" s="432" t="s">
        <v>204</v>
      </c>
      <c r="C448" s="432" t="s">
        <v>142</v>
      </c>
      <c r="D448" s="440">
        <f t="shared" si="109"/>
        <v>0</v>
      </c>
      <c r="E448" s="440"/>
      <c r="F448" s="440"/>
      <c r="G448" s="440">
        <f t="shared" si="106"/>
        <v>0</v>
      </c>
      <c r="H448" s="440"/>
      <c r="I448" s="440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8">
        <f t="shared" si="114"/>
        <v>0</v>
      </c>
      <c r="U448" s="440">
        <f t="shared" si="115"/>
        <v>0</v>
      </c>
      <c r="V448" s="437">
        <f t="shared" si="113"/>
        <v>0</v>
      </c>
      <c r="W448" s="437">
        <f t="shared" si="105"/>
        <v>0</v>
      </c>
    </row>
    <row r="449" spans="1:23" s="151" customFormat="1" ht="37.5" hidden="1" outlineLevel="1" x14ac:dyDescent="0.3">
      <c r="A449" s="450" t="s">
        <v>772</v>
      </c>
      <c r="B449" s="432" t="s">
        <v>204</v>
      </c>
      <c r="C449" s="432" t="s">
        <v>142</v>
      </c>
      <c r="D449" s="440">
        <f t="shared" si="109"/>
        <v>0</v>
      </c>
      <c r="E449" s="440"/>
      <c r="F449" s="440"/>
      <c r="G449" s="440">
        <f t="shared" si="106"/>
        <v>0</v>
      </c>
      <c r="H449" s="440"/>
      <c r="I449" s="440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8">
        <f t="shared" si="114"/>
        <v>0</v>
      </c>
      <c r="U449" s="440">
        <f t="shared" si="115"/>
        <v>0</v>
      </c>
      <c r="V449" s="437">
        <f t="shared" si="113"/>
        <v>0</v>
      </c>
      <c r="W449" s="437">
        <f t="shared" si="105"/>
        <v>0</v>
      </c>
    </row>
    <row r="450" spans="1:23" s="151" customFormat="1" ht="37.5" hidden="1" outlineLevel="1" x14ac:dyDescent="0.3">
      <c r="A450" s="450" t="s">
        <v>772</v>
      </c>
      <c r="B450" s="432" t="s">
        <v>204</v>
      </c>
      <c r="C450" s="432" t="s">
        <v>142</v>
      </c>
      <c r="D450" s="440">
        <f t="shared" si="109"/>
        <v>0</v>
      </c>
      <c r="E450" s="440"/>
      <c r="F450" s="440"/>
      <c r="G450" s="440">
        <f t="shared" si="106"/>
        <v>0</v>
      </c>
      <c r="H450" s="440"/>
      <c r="I450" s="440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8">
        <f t="shared" si="114"/>
        <v>0</v>
      </c>
      <c r="U450" s="440">
        <f t="shared" si="115"/>
        <v>0</v>
      </c>
      <c r="V450" s="437">
        <f t="shared" si="113"/>
        <v>0</v>
      </c>
      <c r="W450" s="437">
        <f t="shared" si="105"/>
        <v>0</v>
      </c>
    </row>
    <row r="451" spans="1:23" s="151" customFormat="1" ht="37.5" hidden="1" outlineLevel="1" x14ac:dyDescent="0.3">
      <c r="A451" s="450" t="s">
        <v>772</v>
      </c>
      <c r="B451" s="432" t="s">
        <v>204</v>
      </c>
      <c r="C451" s="432" t="s">
        <v>142</v>
      </c>
      <c r="D451" s="440">
        <f t="shared" si="109"/>
        <v>0</v>
      </c>
      <c r="E451" s="440"/>
      <c r="F451" s="440"/>
      <c r="G451" s="440">
        <f t="shared" si="106"/>
        <v>0</v>
      </c>
      <c r="H451" s="440"/>
      <c r="I451" s="440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8">
        <f t="shared" si="114"/>
        <v>0</v>
      </c>
      <c r="U451" s="440">
        <f t="shared" si="115"/>
        <v>0</v>
      </c>
      <c r="V451" s="437">
        <f t="shared" si="113"/>
        <v>0</v>
      </c>
      <c r="W451" s="437">
        <f t="shared" si="105"/>
        <v>0</v>
      </c>
    </row>
    <row r="452" spans="1:23" s="151" customFormat="1" ht="37.5" hidden="1" outlineLevel="1" x14ac:dyDescent="0.3">
      <c r="A452" s="450" t="s">
        <v>772</v>
      </c>
      <c r="B452" s="432" t="s">
        <v>204</v>
      </c>
      <c r="C452" s="432" t="s">
        <v>142</v>
      </c>
      <c r="D452" s="440">
        <f t="shared" si="109"/>
        <v>0</v>
      </c>
      <c r="E452" s="440"/>
      <c r="F452" s="440"/>
      <c r="G452" s="440">
        <f t="shared" si="106"/>
        <v>0</v>
      </c>
      <c r="H452" s="440"/>
      <c r="I452" s="440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8">
        <f t="shared" si="114"/>
        <v>0</v>
      </c>
      <c r="U452" s="440">
        <f t="shared" si="115"/>
        <v>0</v>
      </c>
      <c r="V452" s="437">
        <f t="shared" si="113"/>
        <v>0</v>
      </c>
      <c r="W452" s="437">
        <f t="shared" si="105"/>
        <v>0</v>
      </c>
    </row>
    <row r="453" spans="1:23" s="151" customFormat="1" ht="37.5" hidden="1" collapsed="1" x14ac:dyDescent="0.3">
      <c r="A453" s="450" t="s">
        <v>772</v>
      </c>
      <c r="B453" s="432" t="s">
        <v>204</v>
      </c>
      <c r="C453" s="432" t="s">
        <v>142</v>
      </c>
      <c r="D453" s="440">
        <f t="shared" si="109"/>
        <v>0</v>
      </c>
      <c r="E453" s="440"/>
      <c r="F453" s="440"/>
      <c r="G453" s="440">
        <f t="shared" si="106"/>
        <v>0</v>
      </c>
      <c r="H453" s="440"/>
      <c r="I453" s="440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8">
        <f t="shared" si="114"/>
        <v>0</v>
      </c>
      <c r="U453" s="440">
        <f t="shared" si="115"/>
        <v>0</v>
      </c>
      <c r="V453" s="437">
        <f t="shared" si="113"/>
        <v>0</v>
      </c>
      <c r="W453" s="437">
        <f t="shared" si="105"/>
        <v>0</v>
      </c>
    </row>
    <row r="454" spans="1:23" s="151" customFormat="1" ht="37.5" hidden="1" outlineLevel="1" x14ac:dyDescent="0.3">
      <c r="A454" s="450" t="s">
        <v>772</v>
      </c>
      <c r="B454" s="432" t="s">
        <v>204</v>
      </c>
      <c r="C454" s="432" t="s">
        <v>142</v>
      </c>
      <c r="D454" s="440">
        <f t="shared" si="109"/>
        <v>0</v>
      </c>
      <c r="E454" s="440"/>
      <c r="F454" s="440"/>
      <c r="G454" s="440">
        <f t="shared" si="106"/>
        <v>0</v>
      </c>
      <c r="H454" s="440"/>
      <c r="I454" s="440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8">
        <f t="shared" si="114"/>
        <v>0</v>
      </c>
      <c r="U454" s="440">
        <f t="shared" si="115"/>
        <v>0</v>
      </c>
      <c r="V454" s="437">
        <f t="shared" si="113"/>
        <v>0</v>
      </c>
      <c r="W454" s="437">
        <f t="shared" si="105"/>
        <v>0</v>
      </c>
    </row>
    <row r="455" spans="1:23" s="151" customFormat="1" ht="37.5" hidden="1" outlineLevel="1" x14ac:dyDescent="0.3">
      <c r="A455" s="450" t="s">
        <v>772</v>
      </c>
      <c r="B455" s="432" t="s">
        <v>204</v>
      </c>
      <c r="C455" s="432" t="s">
        <v>142</v>
      </c>
      <c r="D455" s="440">
        <f t="shared" si="109"/>
        <v>0</v>
      </c>
      <c r="E455" s="440"/>
      <c r="F455" s="440"/>
      <c r="G455" s="440">
        <f t="shared" si="106"/>
        <v>0</v>
      </c>
      <c r="H455" s="440"/>
      <c r="I455" s="440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8">
        <f t="shared" si="114"/>
        <v>0</v>
      </c>
      <c r="U455" s="440">
        <f t="shared" si="115"/>
        <v>0</v>
      </c>
      <c r="V455" s="437">
        <f t="shared" si="113"/>
        <v>0</v>
      </c>
      <c r="W455" s="437">
        <f t="shared" si="105"/>
        <v>0</v>
      </c>
    </row>
    <row r="456" spans="1:23" s="151" customFormat="1" ht="37.5" hidden="1" x14ac:dyDescent="0.3">
      <c r="A456" s="450" t="s">
        <v>772</v>
      </c>
      <c r="B456" s="432" t="s">
        <v>204</v>
      </c>
      <c r="C456" s="432" t="s">
        <v>142</v>
      </c>
      <c r="D456" s="440">
        <f t="shared" si="109"/>
        <v>0</v>
      </c>
      <c r="E456" s="440"/>
      <c r="F456" s="440"/>
      <c r="G456" s="440">
        <f t="shared" si="106"/>
        <v>0</v>
      </c>
      <c r="H456" s="440"/>
      <c r="I456" s="440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8">
        <f t="shared" si="114"/>
        <v>0</v>
      </c>
      <c r="U456" s="440">
        <f t="shared" si="115"/>
        <v>0</v>
      </c>
      <c r="V456" s="437">
        <f t="shared" si="113"/>
        <v>0</v>
      </c>
      <c r="W456" s="437">
        <f t="shared" si="105"/>
        <v>0</v>
      </c>
    </row>
    <row r="457" spans="1:23" s="151" customFormat="1" ht="37.5" x14ac:dyDescent="0.3">
      <c r="A457" s="450" t="s">
        <v>981</v>
      </c>
      <c r="B457" s="432" t="s">
        <v>204</v>
      </c>
      <c r="C457" s="432" t="s">
        <v>142</v>
      </c>
      <c r="D457" s="440"/>
      <c r="E457" s="440"/>
      <c r="F457" s="440"/>
      <c r="G457" s="440">
        <f t="shared" si="106"/>
        <v>418.3</v>
      </c>
      <c r="H457" s="440">
        <v>418.3</v>
      </c>
      <c r="I457" s="440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8">
        <f t="shared" si="114"/>
        <v>0</v>
      </c>
      <c r="U457" s="440">
        <f t="shared" si="115"/>
        <v>418.3</v>
      </c>
      <c r="V457" s="437">
        <f t="shared" si="113"/>
        <v>418.3</v>
      </c>
      <c r="W457" s="437">
        <f t="shared" si="105"/>
        <v>0</v>
      </c>
    </row>
    <row r="458" spans="1:23" s="151" customFormat="1" ht="77.25" customHeight="1" x14ac:dyDescent="0.3">
      <c r="A458" s="450" t="s">
        <v>1058</v>
      </c>
      <c r="B458" s="432" t="s">
        <v>204</v>
      </c>
      <c r="C458" s="432" t="s">
        <v>142</v>
      </c>
      <c r="D458" s="440">
        <f t="shared" si="109"/>
        <v>0</v>
      </c>
      <c r="E458" s="440"/>
      <c r="F458" s="440"/>
      <c r="G458" s="440">
        <f t="shared" ref="G458:G518" si="116">SUM(H458:I458)</f>
        <v>48238.1</v>
      </c>
      <c r="H458" s="439">
        <v>4209.6000000000004</v>
      </c>
      <c r="I458" s="439">
        <v>44028.5</v>
      </c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8">
        <f t="shared" si="108"/>
        <v>0</v>
      </c>
      <c r="U458" s="440">
        <f t="shared" si="111"/>
        <v>48238.1</v>
      </c>
      <c r="V458" s="437">
        <f t="shared" si="113"/>
        <v>4209.6000000000004</v>
      </c>
      <c r="W458" s="437">
        <f t="shared" si="105"/>
        <v>44028.5</v>
      </c>
    </row>
    <row r="459" spans="1:23" s="151" customFormat="1" ht="21" customHeight="1" x14ac:dyDescent="0.3">
      <c r="A459" s="451" t="s">
        <v>861</v>
      </c>
      <c r="B459" s="432" t="s">
        <v>204</v>
      </c>
      <c r="C459" s="432" t="s">
        <v>142</v>
      </c>
      <c r="D459" s="440">
        <f t="shared" si="109"/>
        <v>1113.0999999999999</v>
      </c>
      <c r="E459" s="440">
        <f>E460+E461+E463</f>
        <v>1113.0999999999999</v>
      </c>
      <c r="F459" s="440">
        <f>F460+F461+F463</f>
        <v>0</v>
      </c>
      <c r="G459" s="440">
        <f t="shared" si="116"/>
        <v>4734.5</v>
      </c>
      <c r="H459" s="440">
        <f>H460+H461+H463+H462+H464</f>
        <v>2436</v>
      </c>
      <c r="I459" s="440">
        <f>I460+I461+I463</f>
        <v>2298.5</v>
      </c>
      <c r="J459" s="440">
        <f>J460+J461+J463+J462</f>
        <v>0</v>
      </c>
      <c r="K459" s="440">
        <f>K460+K461+K463+K462+K464</f>
        <v>0</v>
      </c>
      <c r="L459" s="440">
        <f t="shared" ref="L459" si="117">L460+L461+L463+L462</f>
        <v>0</v>
      </c>
      <c r="M459" s="440">
        <f>M460+M461+M463</f>
        <v>0</v>
      </c>
      <c r="N459" s="440"/>
      <c r="O459" s="440">
        <f>O460+O461+O463</f>
        <v>0</v>
      </c>
      <c r="P459" s="440"/>
      <c r="Q459" s="440">
        <f>Q460+Q461+Q463</f>
        <v>0</v>
      </c>
      <c r="R459" s="440">
        <f>R460+R461+R463</f>
        <v>0</v>
      </c>
      <c r="S459" s="440"/>
      <c r="T459" s="438">
        <f t="shared" si="108"/>
        <v>0</v>
      </c>
      <c r="U459" s="440">
        <f t="shared" si="111"/>
        <v>4734.5</v>
      </c>
      <c r="V459" s="437">
        <f t="shared" si="113"/>
        <v>2436</v>
      </c>
      <c r="W459" s="437">
        <f t="shared" si="105"/>
        <v>2298.5</v>
      </c>
    </row>
    <row r="460" spans="1:23" s="151" customFormat="1" ht="18.75" customHeight="1" x14ac:dyDescent="0.3">
      <c r="A460" s="450" t="s">
        <v>42</v>
      </c>
      <c r="B460" s="432" t="s">
        <v>204</v>
      </c>
      <c r="C460" s="432" t="s">
        <v>142</v>
      </c>
      <c r="D460" s="440">
        <f t="shared" si="109"/>
        <v>310</v>
      </c>
      <c r="E460" s="440">
        <v>310</v>
      </c>
      <c r="F460" s="440"/>
      <c r="G460" s="440">
        <f t="shared" si="116"/>
        <v>553.20000000000005</v>
      </c>
      <c r="H460" s="440">
        <v>144.69999999999999</v>
      </c>
      <c r="I460" s="440">
        <v>408.5</v>
      </c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8">
        <f t="shared" si="108"/>
        <v>0</v>
      </c>
      <c r="U460" s="440">
        <f t="shared" si="111"/>
        <v>553.20000000000005</v>
      </c>
      <c r="V460" s="437">
        <f t="shared" si="113"/>
        <v>144.69999999999999</v>
      </c>
      <c r="W460" s="437">
        <f t="shared" si="105"/>
        <v>408.5</v>
      </c>
    </row>
    <row r="461" spans="1:23" s="151" customFormat="1" ht="18.75" customHeight="1" x14ac:dyDescent="0.3">
      <c r="A461" s="450" t="s">
        <v>275</v>
      </c>
      <c r="B461" s="432" t="s">
        <v>204</v>
      </c>
      <c r="C461" s="432" t="s">
        <v>142</v>
      </c>
      <c r="D461" s="440">
        <f t="shared" si="109"/>
        <v>400.1</v>
      </c>
      <c r="E461" s="440">
        <v>400.1</v>
      </c>
      <c r="F461" s="440"/>
      <c r="G461" s="440">
        <f t="shared" si="116"/>
        <v>2700.1</v>
      </c>
      <c r="H461" s="440">
        <v>1200.0999999999999</v>
      </c>
      <c r="I461" s="440">
        <v>1500</v>
      </c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8">
        <f t="shared" si="108"/>
        <v>0</v>
      </c>
      <c r="U461" s="440">
        <f t="shared" si="111"/>
        <v>2700.1</v>
      </c>
      <c r="V461" s="437">
        <f t="shared" si="113"/>
        <v>1200.0999999999999</v>
      </c>
      <c r="W461" s="437">
        <f t="shared" ref="W461:W527" si="118">I461+O461+P461+Q461+R461</f>
        <v>1500</v>
      </c>
    </row>
    <row r="462" spans="1:23" s="151" customFormat="1" ht="18.75" customHeight="1" x14ac:dyDescent="0.3">
      <c r="A462" s="450" t="s">
        <v>1109</v>
      </c>
      <c r="B462" s="432" t="s">
        <v>204</v>
      </c>
      <c r="C462" s="432" t="s">
        <v>142</v>
      </c>
      <c r="D462" s="440"/>
      <c r="E462" s="440"/>
      <c r="F462" s="440"/>
      <c r="G462" s="440">
        <f t="shared" si="116"/>
        <v>323.7</v>
      </c>
      <c r="H462" s="440">
        <v>323.7</v>
      </c>
      <c r="I462" s="440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8">
        <f t="shared" si="108"/>
        <v>0</v>
      </c>
      <c r="U462" s="440">
        <f t="shared" si="111"/>
        <v>323.7</v>
      </c>
      <c r="V462" s="437">
        <f t="shared" si="113"/>
        <v>323.7</v>
      </c>
      <c r="W462" s="437"/>
    </row>
    <row r="463" spans="1:23" s="151" customFormat="1" ht="20.25" customHeight="1" x14ac:dyDescent="0.3">
      <c r="A463" s="450" t="s">
        <v>276</v>
      </c>
      <c r="B463" s="432" t="s">
        <v>204</v>
      </c>
      <c r="C463" s="432" t="s">
        <v>142</v>
      </c>
      <c r="D463" s="440">
        <f t="shared" si="109"/>
        <v>403</v>
      </c>
      <c r="E463" s="440">
        <v>403</v>
      </c>
      <c r="F463" s="440"/>
      <c r="G463" s="440">
        <f t="shared" si="116"/>
        <v>1057.5</v>
      </c>
      <c r="H463" s="440">
        <v>667.5</v>
      </c>
      <c r="I463" s="440">
        <v>390</v>
      </c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8">
        <f t="shared" si="108"/>
        <v>0</v>
      </c>
      <c r="U463" s="440">
        <f t="shared" si="111"/>
        <v>1057.5</v>
      </c>
      <c r="V463" s="437">
        <f t="shared" si="113"/>
        <v>667.5</v>
      </c>
      <c r="W463" s="437">
        <f t="shared" si="118"/>
        <v>390</v>
      </c>
    </row>
    <row r="464" spans="1:23" s="151" customFormat="1" ht="20.25" customHeight="1" x14ac:dyDescent="0.3">
      <c r="A464" s="450" t="s">
        <v>971</v>
      </c>
      <c r="B464" s="432" t="s">
        <v>204</v>
      </c>
      <c r="C464" s="432" t="s">
        <v>142</v>
      </c>
      <c r="D464" s="440"/>
      <c r="E464" s="440"/>
      <c r="F464" s="440"/>
      <c r="G464" s="440">
        <f t="shared" si="116"/>
        <v>100</v>
      </c>
      <c r="H464" s="440">
        <v>100</v>
      </c>
      <c r="I464" s="440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8">
        <f t="shared" si="108"/>
        <v>0</v>
      </c>
      <c r="U464" s="440">
        <f t="shared" si="111"/>
        <v>100</v>
      </c>
      <c r="V464" s="437">
        <f t="shared" si="113"/>
        <v>100</v>
      </c>
      <c r="W464" s="437">
        <f t="shared" si="118"/>
        <v>0</v>
      </c>
    </row>
    <row r="465" spans="1:23" s="151" customFormat="1" ht="56.25" x14ac:dyDescent="0.3">
      <c r="A465" s="450" t="s">
        <v>871</v>
      </c>
      <c r="B465" s="432" t="s">
        <v>204</v>
      </c>
      <c r="C465" s="432" t="s">
        <v>142</v>
      </c>
      <c r="D465" s="440">
        <f t="shared" si="109"/>
        <v>190.4</v>
      </c>
      <c r="E465" s="440"/>
      <c r="F465" s="440">
        <v>190.4</v>
      </c>
      <c r="G465" s="440">
        <f t="shared" si="116"/>
        <v>190.4</v>
      </c>
      <c r="H465" s="440"/>
      <c r="I465" s="440">
        <v>190.4</v>
      </c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8">
        <f t="shared" si="108"/>
        <v>0</v>
      </c>
      <c r="U465" s="440">
        <f t="shared" si="111"/>
        <v>190.4</v>
      </c>
      <c r="V465" s="437">
        <f t="shared" ref="V465:V527" si="119">H465+J465+K465+M465</f>
        <v>0</v>
      </c>
      <c r="W465" s="437">
        <f t="shared" si="118"/>
        <v>190.4</v>
      </c>
    </row>
    <row r="466" spans="1:23" s="147" customFormat="1" ht="15.75" hidden="1" customHeight="1" x14ac:dyDescent="0.3">
      <c r="A466" s="449" t="s">
        <v>58</v>
      </c>
      <c r="B466" s="433" t="s">
        <v>204</v>
      </c>
      <c r="C466" s="433" t="s">
        <v>144</v>
      </c>
      <c r="D466" s="440">
        <f t="shared" si="109"/>
        <v>0</v>
      </c>
      <c r="E466" s="436"/>
      <c r="F466" s="436"/>
      <c r="G466" s="440">
        <f t="shared" si="116"/>
        <v>0</v>
      </c>
      <c r="H466" s="436"/>
      <c r="I466" s="436"/>
      <c r="J466" s="443"/>
      <c r="K466" s="443"/>
      <c r="L466" s="443"/>
      <c r="M466" s="443"/>
      <c r="N466" s="443"/>
      <c r="O466" s="443"/>
      <c r="P466" s="443"/>
      <c r="Q466" s="443"/>
      <c r="R466" s="443"/>
      <c r="S466" s="443"/>
      <c r="T466" s="438">
        <f t="shared" si="108"/>
        <v>0</v>
      </c>
      <c r="U466" s="440">
        <f t="shared" si="111"/>
        <v>0</v>
      </c>
      <c r="V466" s="437">
        <f t="shared" si="119"/>
        <v>0</v>
      </c>
      <c r="W466" s="437">
        <f t="shared" si="118"/>
        <v>0</v>
      </c>
    </row>
    <row r="467" spans="1:23" s="151" customFormat="1" ht="17.25" hidden="1" customHeight="1" x14ac:dyDescent="0.3">
      <c r="A467" s="450" t="s">
        <v>59</v>
      </c>
      <c r="B467" s="432" t="s">
        <v>204</v>
      </c>
      <c r="C467" s="432" t="s">
        <v>144</v>
      </c>
      <c r="D467" s="440">
        <f t="shared" si="109"/>
        <v>0</v>
      </c>
      <c r="E467" s="440"/>
      <c r="F467" s="440"/>
      <c r="G467" s="440">
        <f t="shared" si="116"/>
        <v>0</v>
      </c>
      <c r="H467" s="440"/>
      <c r="I467" s="440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8">
        <f t="shared" si="108"/>
        <v>0</v>
      </c>
      <c r="U467" s="440">
        <f t="shared" si="111"/>
        <v>0</v>
      </c>
      <c r="V467" s="437">
        <f t="shared" si="119"/>
        <v>0</v>
      </c>
      <c r="W467" s="437">
        <f t="shared" si="118"/>
        <v>0</v>
      </c>
    </row>
    <row r="468" spans="1:23" s="430" customFormat="1" ht="18.75" customHeight="1" x14ac:dyDescent="0.3">
      <c r="A468" s="449" t="s">
        <v>290</v>
      </c>
      <c r="B468" s="433" t="s">
        <v>180</v>
      </c>
      <c r="C468" s="433" t="s">
        <v>143</v>
      </c>
      <c r="D468" s="436">
        <f t="shared" si="109"/>
        <v>286516.5</v>
      </c>
      <c r="E468" s="436">
        <f>SUM(E469+E488+E497+E504)</f>
        <v>78369.5</v>
      </c>
      <c r="F468" s="436">
        <f>SUM(F469+F488+F497+F504)</f>
        <v>208147</v>
      </c>
      <c r="G468" s="436">
        <f t="shared" si="116"/>
        <v>341377</v>
      </c>
      <c r="H468" s="436">
        <f t="shared" ref="H468:R468" si="120">SUM(H469+H488+H497+H504)</f>
        <v>115910.7</v>
      </c>
      <c r="I468" s="436">
        <f t="shared" si="120"/>
        <v>225466.3</v>
      </c>
      <c r="J468" s="436">
        <f t="shared" si="120"/>
        <v>0</v>
      </c>
      <c r="K468" s="436">
        <f t="shared" si="120"/>
        <v>0</v>
      </c>
      <c r="L468" s="436">
        <f t="shared" ref="L468" si="121">SUM(L469+L488+L497+L504)</f>
        <v>0</v>
      </c>
      <c r="M468" s="436">
        <f>SUM(M469+M488+M497+M504)</f>
        <v>0</v>
      </c>
      <c r="N468" s="436"/>
      <c r="O468" s="436">
        <f t="shared" si="120"/>
        <v>0</v>
      </c>
      <c r="P468" s="436">
        <f>SUM(P469+P488+P497+P504)</f>
        <v>0</v>
      </c>
      <c r="Q468" s="436">
        <f t="shared" si="120"/>
        <v>0</v>
      </c>
      <c r="R468" s="436">
        <f t="shared" si="120"/>
        <v>0</v>
      </c>
      <c r="S468" s="436"/>
      <c r="T468" s="442">
        <f t="shared" ref="T468:T535" si="122">SUM(J468:R468)</f>
        <v>0</v>
      </c>
      <c r="U468" s="436">
        <f t="shared" si="111"/>
        <v>341377</v>
      </c>
      <c r="V468" s="437">
        <f>H468+J468+K468+M468+L468</f>
        <v>115910.7</v>
      </c>
      <c r="W468" s="437">
        <f t="shared" si="118"/>
        <v>225466.3</v>
      </c>
    </row>
    <row r="469" spans="1:23" s="151" customFormat="1" ht="18.75" customHeight="1" x14ac:dyDescent="0.3">
      <c r="A469" s="449" t="s">
        <v>291</v>
      </c>
      <c r="B469" s="433" t="s">
        <v>180</v>
      </c>
      <c r="C469" s="433" t="s">
        <v>142</v>
      </c>
      <c r="D469" s="440">
        <f t="shared" si="109"/>
        <v>184525.8</v>
      </c>
      <c r="E469" s="444">
        <f>SUM(E470+E475+E478+E479+E483+E477)</f>
        <v>72123.199999999997</v>
      </c>
      <c r="F469" s="444">
        <f>SUM(F470+F475+F478+F479+F483+F477)</f>
        <v>112402.6</v>
      </c>
      <c r="G469" s="440">
        <f t="shared" si="116"/>
        <v>220358</v>
      </c>
      <c r="H469" s="444">
        <f>SUM(H470+H475+H478+H479+H483+H477+H487+H474+H476)</f>
        <v>102387.9</v>
      </c>
      <c r="I469" s="444">
        <f t="shared" ref="I469:R469" si="123">SUM(I470+I475+I478+I479+I483+I477)</f>
        <v>117970.1</v>
      </c>
      <c r="J469" s="444">
        <f t="shared" si="123"/>
        <v>0</v>
      </c>
      <c r="K469" s="444">
        <f>SUM(K470+K475+K478+K479+K483+K477+K476+K474)</f>
        <v>0</v>
      </c>
      <c r="L469" s="444">
        <f>SUM(L470+L475+L478+L479+L483+L477+L476+L474)</f>
        <v>0</v>
      </c>
      <c r="M469" s="444">
        <f>SUM(M470+M475+M478+M479+M483+M477)</f>
        <v>0</v>
      </c>
      <c r="N469" s="444"/>
      <c r="O469" s="444">
        <f t="shared" si="123"/>
        <v>0</v>
      </c>
      <c r="P469" s="444">
        <f>SUM(P470+P475+P478+P479+P483+P477)</f>
        <v>0</v>
      </c>
      <c r="Q469" s="444">
        <f t="shared" si="123"/>
        <v>0</v>
      </c>
      <c r="R469" s="444">
        <f t="shared" si="123"/>
        <v>0</v>
      </c>
      <c r="S469" s="444"/>
      <c r="T469" s="438">
        <f>SUM(J469:R469)</f>
        <v>0</v>
      </c>
      <c r="U469" s="440">
        <f t="shared" si="111"/>
        <v>220358</v>
      </c>
      <c r="V469" s="437">
        <f>H469+J469+K469+M469+L469</f>
        <v>102387.9</v>
      </c>
      <c r="W469" s="437">
        <f t="shared" si="118"/>
        <v>117970.1</v>
      </c>
    </row>
    <row r="470" spans="1:23" s="151" customFormat="1" ht="17.25" customHeight="1" x14ac:dyDescent="0.3">
      <c r="A470" s="449" t="s">
        <v>872</v>
      </c>
      <c r="B470" s="433" t="s">
        <v>180</v>
      </c>
      <c r="C470" s="433" t="s">
        <v>142</v>
      </c>
      <c r="D470" s="440">
        <f t="shared" si="109"/>
        <v>164558</v>
      </c>
      <c r="E470" s="444">
        <f>E471+E472+E473</f>
        <v>68816</v>
      </c>
      <c r="F470" s="444">
        <f>SUM(F471+F472+F473)</f>
        <v>95742</v>
      </c>
      <c r="G470" s="440">
        <f t="shared" si="116"/>
        <v>170132.7</v>
      </c>
      <c r="H470" s="444">
        <f>H471+H472+H473</f>
        <v>74390.7</v>
      </c>
      <c r="I470" s="444">
        <f>SUM(I471+I472+I473)</f>
        <v>95742</v>
      </c>
      <c r="J470" s="444">
        <f>SUM(J471+J472+J473)</f>
        <v>0</v>
      </c>
      <c r="K470" s="439"/>
      <c r="L470" s="439"/>
      <c r="M470" s="439"/>
      <c r="N470" s="439"/>
      <c r="O470" s="439"/>
      <c r="P470" s="439"/>
      <c r="Q470" s="439"/>
      <c r="R470" s="439"/>
      <c r="S470" s="439"/>
      <c r="T470" s="438">
        <f t="shared" si="122"/>
        <v>0</v>
      </c>
      <c r="U470" s="440">
        <f t="shared" si="111"/>
        <v>170132.7</v>
      </c>
      <c r="V470" s="437">
        <f t="shared" si="119"/>
        <v>74390.7</v>
      </c>
      <c r="W470" s="437">
        <f t="shared" si="118"/>
        <v>95742</v>
      </c>
    </row>
    <row r="471" spans="1:23" s="151" customFormat="1" ht="16.5" customHeight="1" x14ac:dyDescent="0.3">
      <c r="A471" s="450" t="s">
        <v>277</v>
      </c>
      <c r="B471" s="432" t="s">
        <v>180</v>
      </c>
      <c r="C471" s="432" t="s">
        <v>142</v>
      </c>
      <c r="D471" s="440">
        <f>SUM(E471:F471)</f>
        <v>125514.29999999999</v>
      </c>
      <c r="E471" s="440">
        <v>50213.1</v>
      </c>
      <c r="F471" s="440">
        <v>75301.2</v>
      </c>
      <c r="G471" s="440">
        <f>SUM(H471:I471)</f>
        <v>128097.2</v>
      </c>
      <c r="H471" s="440">
        <v>52796</v>
      </c>
      <c r="I471" s="440">
        <v>75301.2</v>
      </c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8">
        <f t="shared" si="122"/>
        <v>0</v>
      </c>
      <c r="U471" s="440">
        <f>SUM(V471:W471)</f>
        <v>128097.2</v>
      </c>
      <c r="V471" s="437">
        <f t="shared" si="119"/>
        <v>52796</v>
      </c>
      <c r="W471" s="437">
        <f t="shared" si="118"/>
        <v>75301.2</v>
      </c>
    </row>
    <row r="472" spans="1:23" s="151" customFormat="1" ht="16.5" customHeight="1" x14ac:dyDescent="0.3">
      <c r="A472" s="450" t="s">
        <v>278</v>
      </c>
      <c r="B472" s="432" t="s">
        <v>180</v>
      </c>
      <c r="C472" s="432" t="s">
        <v>142</v>
      </c>
      <c r="D472" s="440">
        <f>SUM(E472:F472)</f>
        <v>22068.1</v>
      </c>
      <c r="E472" s="440">
        <v>8091.5</v>
      </c>
      <c r="F472" s="440">
        <v>13976.6</v>
      </c>
      <c r="G472" s="440">
        <f t="shared" si="116"/>
        <v>23029.9</v>
      </c>
      <c r="H472" s="440">
        <v>9053.2999999999993</v>
      </c>
      <c r="I472" s="440">
        <v>13976.6</v>
      </c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8">
        <f t="shared" si="122"/>
        <v>0</v>
      </c>
      <c r="U472" s="440">
        <f>SUM(V472:W472)</f>
        <v>23029.9</v>
      </c>
      <c r="V472" s="437">
        <f t="shared" si="119"/>
        <v>9053.2999999999993</v>
      </c>
      <c r="W472" s="437">
        <f t="shared" si="118"/>
        <v>13976.6</v>
      </c>
    </row>
    <row r="473" spans="1:23" s="151" customFormat="1" ht="16.5" customHeight="1" x14ac:dyDescent="0.3">
      <c r="A473" s="450" t="s">
        <v>112</v>
      </c>
      <c r="B473" s="432" t="s">
        <v>180</v>
      </c>
      <c r="C473" s="432" t="s">
        <v>142</v>
      </c>
      <c r="D473" s="440">
        <f>SUM(E473:F473)</f>
        <v>16975.599999999999</v>
      </c>
      <c r="E473" s="440">
        <v>10511.4</v>
      </c>
      <c r="F473" s="440">
        <v>6464.2</v>
      </c>
      <c r="G473" s="440">
        <f t="shared" si="116"/>
        <v>19005.599999999999</v>
      </c>
      <c r="H473" s="440">
        <v>12541.4</v>
      </c>
      <c r="I473" s="440">
        <v>6464.2</v>
      </c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8">
        <f t="shared" si="122"/>
        <v>0</v>
      </c>
      <c r="U473" s="440">
        <f>SUM(V473:W473)</f>
        <v>19005.599999999999</v>
      </c>
      <c r="V473" s="437">
        <f t="shared" si="119"/>
        <v>12541.4</v>
      </c>
      <c r="W473" s="437">
        <f t="shared" si="118"/>
        <v>6464.2</v>
      </c>
    </row>
    <row r="474" spans="1:23" s="151" customFormat="1" ht="37.5" customHeight="1" x14ac:dyDescent="0.3">
      <c r="A474" s="450" t="s">
        <v>1077</v>
      </c>
      <c r="B474" s="432" t="s">
        <v>180</v>
      </c>
      <c r="C474" s="432" t="s">
        <v>142</v>
      </c>
      <c r="D474" s="440"/>
      <c r="E474" s="440"/>
      <c r="F474" s="440"/>
      <c r="G474" s="440">
        <f t="shared" si="116"/>
        <v>500</v>
      </c>
      <c r="H474" s="440">
        <v>500</v>
      </c>
      <c r="I474" s="440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8">
        <f t="shared" si="122"/>
        <v>0</v>
      </c>
      <c r="U474" s="440">
        <f>SUM(V474:W474)</f>
        <v>500</v>
      </c>
      <c r="V474" s="437">
        <f t="shared" si="119"/>
        <v>500</v>
      </c>
      <c r="W474" s="437">
        <f t="shared" si="118"/>
        <v>0</v>
      </c>
    </row>
    <row r="475" spans="1:23" s="151" customFormat="1" ht="22.5" customHeight="1" x14ac:dyDescent="0.3">
      <c r="A475" s="450" t="s">
        <v>444</v>
      </c>
      <c r="B475" s="432" t="s">
        <v>180</v>
      </c>
      <c r="C475" s="432" t="s">
        <v>142</v>
      </c>
      <c r="D475" s="440">
        <f t="shared" ref="D475:D486" si="124">SUM(E475:F475)</f>
        <v>500</v>
      </c>
      <c r="E475" s="440">
        <v>500</v>
      </c>
      <c r="F475" s="440"/>
      <c r="G475" s="440">
        <f t="shared" si="116"/>
        <v>0</v>
      </c>
      <c r="H475" s="440"/>
      <c r="I475" s="440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8">
        <f t="shared" si="122"/>
        <v>0</v>
      </c>
      <c r="U475" s="440">
        <f t="shared" ref="U475:U487" si="125">SUM(V475:W475)</f>
        <v>0</v>
      </c>
      <c r="V475" s="437">
        <f t="shared" si="119"/>
        <v>0</v>
      </c>
      <c r="W475" s="437">
        <f t="shared" si="118"/>
        <v>0</v>
      </c>
    </row>
    <row r="476" spans="1:23" s="151" customFormat="1" ht="42" customHeight="1" x14ac:dyDescent="0.3">
      <c r="A476" s="450" t="s">
        <v>1076</v>
      </c>
      <c r="B476" s="432" t="s">
        <v>180</v>
      </c>
      <c r="C476" s="432" t="s">
        <v>142</v>
      </c>
      <c r="D476" s="440"/>
      <c r="E476" s="440"/>
      <c r="F476" s="440"/>
      <c r="G476" s="440">
        <f t="shared" si="116"/>
        <v>500</v>
      </c>
      <c r="H476" s="440">
        <v>500</v>
      </c>
      <c r="I476" s="440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8">
        <f t="shared" si="122"/>
        <v>0</v>
      </c>
      <c r="U476" s="440">
        <f t="shared" si="125"/>
        <v>500</v>
      </c>
      <c r="V476" s="437">
        <f t="shared" si="119"/>
        <v>500</v>
      </c>
      <c r="W476" s="437">
        <f t="shared" si="118"/>
        <v>0</v>
      </c>
    </row>
    <row r="477" spans="1:23" s="151" customFormat="1" ht="34.5" customHeight="1" x14ac:dyDescent="0.3">
      <c r="A477" s="450" t="s">
        <v>98</v>
      </c>
      <c r="B477" s="432" t="s">
        <v>180</v>
      </c>
      <c r="C477" s="432" t="s">
        <v>142</v>
      </c>
      <c r="D477" s="440">
        <f t="shared" si="124"/>
        <v>0</v>
      </c>
      <c r="E477" s="440"/>
      <c r="F477" s="440"/>
      <c r="G477" s="440">
        <f t="shared" si="116"/>
        <v>0</v>
      </c>
      <c r="H477" s="440"/>
      <c r="I477" s="440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8">
        <f t="shared" si="122"/>
        <v>0</v>
      </c>
      <c r="U477" s="440">
        <f t="shared" si="125"/>
        <v>0</v>
      </c>
      <c r="V477" s="437">
        <f t="shared" si="119"/>
        <v>0</v>
      </c>
      <c r="W477" s="437">
        <f t="shared" si="118"/>
        <v>0</v>
      </c>
    </row>
    <row r="478" spans="1:23" s="151" customFormat="1" ht="34.5" customHeight="1" x14ac:dyDescent="0.3">
      <c r="A478" s="450" t="s">
        <v>445</v>
      </c>
      <c r="B478" s="432" t="s">
        <v>180</v>
      </c>
      <c r="C478" s="432" t="s">
        <v>142</v>
      </c>
      <c r="D478" s="440">
        <f t="shared" si="124"/>
        <v>500</v>
      </c>
      <c r="E478" s="440">
        <v>500</v>
      </c>
      <c r="F478" s="440"/>
      <c r="G478" s="440">
        <f t="shared" si="116"/>
        <v>0</v>
      </c>
      <c r="H478" s="440">
        <v>0</v>
      </c>
      <c r="I478" s="440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8">
        <f t="shared" si="122"/>
        <v>0</v>
      </c>
      <c r="U478" s="440">
        <f t="shared" si="125"/>
        <v>0</v>
      </c>
      <c r="V478" s="437">
        <f t="shared" si="119"/>
        <v>0</v>
      </c>
      <c r="W478" s="437">
        <f t="shared" si="118"/>
        <v>0</v>
      </c>
    </row>
    <row r="479" spans="1:23" s="151" customFormat="1" ht="55.5" customHeight="1" x14ac:dyDescent="0.3">
      <c r="A479" s="450" t="s">
        <v>873</v>
      </c>
      <c r="B479" s="432" t="s">
        <v>180</v>
      </c>
      <c r="C479" s="432" t="s">
        <v>142</v>
      </c>
      <c r="D479" s="440">
        <f t="shared" si="124"/>
        <v>1000.4</v>
      </c>
      <c r="E479" s="445">
        <f>SUM(E480+E481+E482)</f>
        <v>1000.4</v>
      </c>
      <c r="F479" s="445">
        <f>SUM(F480+F481+F482)</f>
        <v>0</v>
      </c>
      <c r="G479" s="440">
        <f t="shared" si="116"/>
        <v>2000.4</v>
      </c>
      <c r="H479" s="445">
        <f>SUM(H480+H481+H482)</f>
        <v>2000.4</v>
      </c>
      <c r="I479" s="445">
        <f>SUM(I480+I481+I482)</f>
        <v>0</v>
      </c>
      <c r="J479" s="445">
        <f>SUM(J480+J481+J482)</f>
        <v>0</v>
      </c>
      <c r="K479" s="439"/>
      <c r="L479" s="439"/>
      <c r="M479" s="439"/>
      <c r="N479" s="439"/>
      <c r="O479" s="439"/>
      <c r="P479" s="439"/>
      <c r="Q479" s="439"/>
      <c r="R479" s="439"/>
      <c r="S479" s="439"/>
      <c r="T479" s="438">
        <f t="shared" si="122"/>
        <v>0</v>
      </c>
      <c r="U479" s="440">
        <f t="shared" si="125"/>
        <v>2000.4</v>
      </c>
      <c r="V479" s="437">
        <f t="shared" si="119"/>
        <v>2000.4</v>
      </c>
      <c r="W479" s="437">
        <f t="shared" si="118"/>
        <v>0</v>
      </c>
    </row>
    <row r="480" spans="1:23" s="151" customFormat="1" ht="17.25" customHeight="1" outlineLevel="1" x14ac:dyDescent="0.3">
      <c r="A480" s="450" t="s">
        <v>279</v>
      </c>
      <c r="B480" s="432" t="s">
        <v>180</v>
      </c>
      <c r="C480" s="432" t="s">
        <v>142</v>
      </c>
      <c r="D480" s="440">
        <f t="shared" si="124"/>
        <v>600.4</v>
      </c>
      <c r="E480" s="440">
        <v>600.4</v>
      </c>
      <c r="F480" s="440"/>
      <c r="G480" s="440">
        <f t="shared" si="116"/>
        <v>900.4</v>
      </c>
      <c r="H480" s="440">
        <v>900.4</v>
      </c>
      <c r="I480" s="440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8">
        <f t="shared" si="122"/>
        <v>0</v>
      </c>
      <c r="U480" s="440">
        <f t="shared" si="125"/>
        <v>900.4</v>
      </c>
      <c r="V480" s="437">
        <f t="shared" si="119"/>
        <v>900.4</v>
      </c>
      <c r="W480" s="437">
        <f t="shared" si="118"/>
        <v>0</v>
      </c>
    </row>
    <row r="481" spans="1:23" s="151" customFormat="1" ht="17.25" customHeight="1" outlineLevel="1" x14ac:dyDescent="0.3">
      <c r="A481" s="450" t="s">
        <v>280</v>
      </c>
      <c r="B481" s="432" t="s">
        <v>180</v>
      </c>
      <c r="C481" s="432" t="s">
        <v>142</v>
      </c>
      <c r="D481" s="440">
        <f t="shared" si="124"/>
        <v>200</v>
      </c>
      <c r="E481" s="440">
        <v>200</v>
      </c>
      <c r="F481" s="440"/>
      <c r="G481" s="440">
        <f t="shared" si="116"/>
        <v>500</v>
      </c>
      <c r="H481" s="440">
        <v>500</v>
      </c>
      <c r="I481" s="440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8">
        <f t="shared" si="122"/>
        <v>0</v>
      </c>
      <c r="U481" s="440">
        <f t="shared" si="125"/>
        <v>500</v>
      </c>
      <c r="V481" s="437">
        <f t="shared" si="119"/>
        <v>500</v>
      </c>
      <c r="W481" s="437">
        <f t="shared" si="118"/>
        <v>0</v>
      </c>
    </row>
    <row r="482" spans="1:23" s="151" customFormat="1" ht="17.25" customHeight="1" outlineLevel="1" x14ac:dyDescent="0.3">
      <c r="A482" s="450" t="s">
        <v>112</v>
      </c>
      <c r="B482" s="432" t="s">
        <v>180</v>
      </c>
      <c r="C482" s="432" t="s">
        <v>142</v>
      </c>
      <c r="D482" s="440">
        <f t="shared" si="124"/>
        <v>200</v>
      </c>
      <c r="E482" s="440">
        <v>200</v>
      </c>
      <c r="F482" s="440"/>
      <c r="G482" s="440">
        <f t="shared" si="116"/>
        <v>600</v>
      </c>
      <c r="H482" s="440">
        <v>600</v>
      </c>
      <c r="I482" s="440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8">
        <f t="shared" si="122"/>
        <v>0</v>
      </c>
      <c r="U482" s="440">
        <f t="shared" si="125"/>
        <v>600</v>
      </c>
      <c r="V482" s="437">
        <f t="shared" si="119"/>
        <v>600</v>
      </c>
      <c r="W482" s="437">
        <f t="shared" si="118"/>
        <v>0</v>
      </c>
    </row>
    <row r="483" spans="1:23" s="151" customFormat="1" ht="16.5" customHeight="1" x14ac:dyDescent="0.3">
      <c r="A483" s="451" t="s">
        <v>861</v>
      </c>
      <c r="B483" s="432"/>
      <c r="C483" s="432"/>
      <c r="D483" s="440">
        <f t="shared" si="124"/>
        <v>17967.399999999998</v>
      </c>
      <c r="E483" s="440">
        <f>E484+E485+E486</f>
        <v>1306.8</v>
      </c>
      <c r="F483" s="440">
        <f>F484+F485+F486</f>
        <v>16660.599999999999</v>
      </c>
      <c r="G483" s="440">
        <f t="shared" si="116"/>
        <v>47039.9</v>
      </c>
      <c r="H483" s="440">
        <f t="shared" ref="H483:R483" si="126">H484+H485+H486</f>
        <v>24811.8</v>
      </c>
      <c r="I483" s="440">
        <f t="shared" si="126"/>
        <v>22228.100000000002</v>
      </c>
      <c r="J483" s="440">
        <f>J484+J485+J486+J487</f>
        <v>0</v>
      </c>
      <c r="K483" s="440">
        <f t="shared" ref="K483:L483" si="127">K484+K485+K486+K487</f>
        <v>0</v>
      </c>
      <c r="L483" s="440">
        <f t="shared" si="127"/>
        <v>0</v>
      </c>
      <c r="M483" s="440">
        <f>M484+M485+M486+M487</f>
        <v>0</v>
      </c>
      <c r="N483" s="440"/>
      <c r="O483" s="440">
        <f t="shared" si="126"/>
        <v>0</v>
      </c>
      <c r="P483" s="440"/>
      <c r="Q483" s="440">
        <f t="shared" si="126"/>
        <v>0</v>
      </c>
      <c r="R483" s="440">
        <f t="shared" si="126"/>
        <v>0</v>
      </c>
      <c r="S483" s="440"/>
      <c r="T483" s="442">
        <f>SUM(J483:S483)</f>
        <v>0</v>
      </c>
      <c r="U483" s="440">
        <f t="shared" si="125"/>
        <v>47039.9</v>
      </c>
      <c r="V483" s="437">
        <f>H483+J483+K483+M483+L483</f>
        <v>24811.8</v>
      </c>
      <c r="W483" s="437">
        <f t="shared" si="118"/>
        <v>22228.100000000002</v>
      </c>
    </row>
    <row r="484" spans="1:23" s="151" customFormat="1" ht="18" customHeight="1" x14ac:dyDescent="0.3">
      <c r="A484" s="450" t="s">
        <v>279</v>
      </c>
      <c r="B484" s="432" t="s">
        <v>180</v>
      </c>
      <c r="C484" s="432" t="s">
        <v>142</v>
      </c>
      <c r="D484" s="440">
        <f t="shared" si="124"/>
        <v>12672.800000000001</v>
      </c>
      <c r="E484" s="440">
        <v>1217.2</v>
      </c>
      <c r="F484" s="440">
        <v>11455.6</v>
      </c>
      <c r="G484" s="440">
        <f t="shared" si="116"/>
        <v>37165.4</v>
      </c>
      <c r="H484" s="440">
        <v>20542.5</v>
      </c>
      <c r="I484" s="440">
        <v>16622.900000000001</v>
      </c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8">
        <f t="shared" si="122"/>
        <v>0</v>
      </c>
      <c r="U484" s="440">
        <f t="shared" si="125"/>
        <v>37165.4</v>
      </c>
      <c r="V484" s="437">
        <f t="shared" si="119"/>
        <v>20542.5</v>
      </c>
      <c r="W484" s="437">
        <f t="shared" si="118"/>
        <v>16622.900000000001</v>
      </c>
    </row>
    <row r="485" spans="1:23" s="151" customFormat="1" ht="17.25" customHeight="1" x14ac:dyDescent="0.3">
      <c r="A485" s="450" t="s">
        <v>280</v>
      </c>
      <c r="B485" s="432" t="s">
        <v>180</v>
      </c>
      <c r="C485" s="432" t="s">
        <v>142</v>
      </c>
      <c r="D485" s="440">
        <f t="shared" si="124"/>
        <v>1784.8</v>
      </c>
      <c r="E485" s="440">
        <v>10</v>
      </c>
      <c r="F485" s="440">
        <v>1774.8</v>
      </c>
      <c r="G485" s="440">
        <f t="shared" si="116"/>
        <v>2917.3</v>
      </c>
      <c r="H485" s="440">
        <v>967.5</v>
      </c>
      <c r="I485" s="440">
        <v>1949.8</v>
      </c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8">
        <f t="shared" si="122"/>
        <v>0</v>
      </c>
      <c r="U485" s="440">
        <f t="shared" si="125"/>
        <v>2917.3</v>
      </c>
      <c r="V485" s="437">
        <f>H485+J485+K485+M485+L485</f>
        <v>967.5</v>
      </c>
      <c r="W485" s="437">
        <f t="shared" si="118"/>
        <v>1949.8</v>
      </c>
    </row>
    <row r="486" spans="1:23" s="151" customFormat="1" ht="17.25" customHeight="1" x14ac:dyDescent="0.3">
      <c r="A486" s="450" t="s">
        <v>112</v>
      </c>
      <c r="B486" s="432" t="s">
        <v>180</v>
      </c>
      <c r="C486" s="432" t="s">
        <v>142</v>
      </c>
      <c r="D486" s="440">
        <f t="shared" si="124"/>
        <v>3509.7999999999997</v>
      </c>
      <c r="E486" s="440">
        <v>79.599999999999994</v>
      </c>
      <c r="F486" s="440">
        <v>3430.2</v>
      </c>
      <c r="G486" s="440">
        <f t="shared" si="116"/>
        <v>6957.2000000000007</v>
      </c>
      <c r="H486" s="440">
        <v>3301.8</v>
      </c>
      <c r="I486" s="440">
        <v>3655.4</v>
      </c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8">
        <f t="shared" si="122"/>
        <v>0</v>
      </c>
      <c r="U486" s="440">
        <f t="shared" si="125"/>
        <v>6957.2000000000007</v>
      </c>
      <c r="V486" s="437">
        <f t="shared" si="119"/>
        <v>3301.8</v>
      </c>
      <c r="W486" s="437">
        <f t="shared" si="118"/>
        <v>3655.4</v>
      </c>
    </row>
    <row r="487" spans="1:23" s="151" customFormat="1" ht="17.25" customHeight="1" x14ac:dyDescent="0.3">
      <c r="A487" s="451" t="s">
        <v>665</v>
      </c>
      <c r="B487" s="432" t="s">
        <v>180</v>
      </c>
      <c r="C487" s="432" t="s">
        <v>142</v>
      </c>
      <c r="D487" s="440"/>
      <c r="E487" s="440"/>
      <c r="F487" s="440"/>
      <c r="G487" s="440">
        <f t="shared" si="116"/>
        <v>185</v>
      </c>
      <c r="H487" s="440">
        <v>185</v>
      </c>
      <c r="I487" s="440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8">
        <f t="shared" si="122"/>
        <v>0</v>
      </c>
      <c r="U487" s="440">
        <f t="shared" si="125"/>
        <v>185</v>
      </c>
      <c r="V487" s="437">
        <f t="shared" si="119"/>
        <v>185</v>
      </c>
      <c r="W487" s="437">
        <f t="shared" si="118"/>
        <v>0</v>
      </c>
    </row>
    <row r="488" spans="1:23" s="151" customFormat="1" ht="16.5" customHeight="1" x14ac:dyDescent="0.3">
      <c r="A488" s="449" t="s">
        <v>292</v>
      </c>
      <c r="B488" s="433" t="s">
        <v>180</v>
      </c>
      <c r="C488" s="433" t="s">
        <v>144</v>
      </c>
      <c r="D488" s="444">
        <f t="shared" ref="D488:Q488" si="128">SUM(D489+D493+D495)</f>
        <v>4567.2999999999993</v>
      </c>
      <c r="E488" s="444">
        <f t="shared" si="128"/>
        <v>1831.3</v>
      </c>
      <c r="F488" s="444">
        <f t="shared" si="128"/>
        <v>2736</v>
      </c>
      <c r="G488" s="444">
        <f t="shared" si="128"/>
        <v>4913.7999999999993</v>
      </c>
      <c r="H488" s="444">
        <f t="shared" si="128"/>
        <v>2177.8000000000002</v>
      </c>
      <c r="I488" s="444">
        <f t="shared" si="128"/>
        <v>2736</v>
      </c>
      <c r="J488" s="444">
        <f t="shared" si="128"/>
        <v>0</v>
      </c>
      <c r="K488" s="444"/>
      <c r="L488" s="444"/>
      <c r="M488" s="444"/>
      <c r="N488" s="444"/>
      <c r="O488" s="444">
        <f t="shared" si="128"/>
        <v>0</v>
      </c>
      <c r="P488" s="444"/>
      <c r="Q488" s="444">
        <f t="shared" si="128"/>
        <v>0</v>
      </c>
      <c r="R488" s="439"/>
      <c r="S488" s="439"/>
      <c r="T488" s="442">
        <f t="shared" si="122"/>
        <v>0</v>
      </c>
      <c r="U488" s="444">
        <f>SUM(U489+U493+U495)</f>
        <v>4913.7999999999993</v>
      </c>
      <c r="V488" s="437">
        <f t="shared" si="119"/>
        <v>2177.8000000000002</v>
      </c>
      <c r="W488" s="437">
        <f t="shared" si="118"/>
        <v>2736</v>
      </c>
    </row>
    <row r="489" spans="1:23" s="151" customFormat="1" ht="24" customHeight="1" x14ac:dyDescent="0.3">
      <c r="A489" s="449" t="s">
        <v>874</v>
      </c>
      <c r="B489" s="433" t="s">
        <v>180</v>
      </c>
      <c r="C489" s="433" t="s">
        <v>144</v>
      </c>
      <c r="D489" s="440">
        <f>SUM(E489:F489)</f>
        <v>3213.8999999999996</v>
      </c>
      <c r="E489" s="444">
        <f>SUM(E490+E491)</f>
        <v>1831.3</v>
      </c>
      <c r="F489" s="444">
        <f>SUM(F490+F491)</f>
        <v>1382.6</v>
      </c>
      <c r="G489" s="440">
        <f t="shared" si="116"/>
        <v>3213.8999999999996</v>
      </c>
      <c r="H489" s="444">
        <f>SUM(H490+H491)</f>
        <v>1831.3</v>
      </c>
      <c r="I489" s="444">
        <f>SUM(I490+I491)</f>
        <v>1382.6</v>
      </c>
      <c r="J489" s="439"/>
      <c r="K489" s="439"/>
      <c r="L489" s="439"/>
      <c r="M489" s="439"/>
      <c r="N489" s="439"/>
      <c r="O489" s="439"/>
      <c r="P489" s="439"/>
      <c r="Q489" s="443">
        <f>Q490+Q491</f>
        <v>0</v>
      </c>
      <c r="R489" s="439"/>
      <c r="S489" s="439"/>
      <c r="T489" s="438">
        <f t="shared" si="122"/>
        <v>0</v>
      </c>
      <c r="U489" s="436">
        <f>SUM(V489:W489)</f>
        <v>3213.8999999999996</v>
      </c>
      <c r="V489" s="437">
        <f t="shared" si="119"/>
        <v>1831.3</v>
      </c>
      <c r="W489" s="437">
        <f t="shared" si="118"/>
        <v>1382.6</v>
      </c>
    </row>
    <row r="490" spans="1:23" s="151" customFormat="1" ht="16.5" customHeight="1" x14ac:dyDescent="0.3">
      <c r="A490" s="450" t="s">
        <v>450</v>
      </c>
      <c r="B490" s="432" t="s">
        <v>180</v>
      </c>
      <c r="C490" s="432" t="s">
        <v>144</v>
      </c>
      <c r="D490" s="440">
        <f>SUM(E490:F490)</f>
        <v>3213.8999999999996</v>
      </c>
      <c r="E490" s="440">
        <v>1831.3</v>
      </c>
      <c r="F490" s="440">
        <v>1382.6</v>
      </c>
      <c r="G490" s="440">
        <f t="shared" si="116"/>
        <v>3213.8999999999996</v>
      </c>
      <c r="H490" s="440">
        <v>1831.3</v>
      </c>
      <c r="I490" s="440">
        <v>1382.6</v>
      </c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8">
        <f t="shared" si="122"/>
        <v>0</v>
      </c>
      <c r="U490" s="440">
        <f>SUM(V490:W490)</f>
        <v>3213.8999999999996</v>
      </c>
      <c r="V490" s="437">
        <f t="shared" si="119"/>
        <v>1831.3</v>
      </c>
      <c r="W490" s="437">
        <f t="shared" si="118"/>
        <v>1382.6</v>
      </c>
    </row>
    <row r="491" spans="1:23" s="151" customFormat="1" ht="18" hidden="1" customHeight="1" x14ac:dyDescent="0.3">
      <c r="A491" s="450" t="s">
        <v>451</v>
      </c>
      <c r="B491" s="432" t="s">
        <v>180</v>
      </c>
      <c r="C491" s="432" t="s">
        <v>144</v>
      </c>
      <c r="D491" s="440">
        <f>SUM(E491:F491)</f>
        <v>0</v>
      </c>
      <c r="E491" s="440"/>
      <c r="F491" s="440"/>
      <c r="G491" s="440">
        <f t="shared" si="116"/>
        <v>0</v>
      </c>
      <c r="H491" s="440"/>
      <c r="I491" s="440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8">
        <f t="shared" si="122"/>
        <v>0</v>
      </c>
      <c r="U491" s="440">
        <f>SUM(V491:W491)</f>
        <v>0</v>
      </c>
      <c r="V491" s="437">
        <f t="shared" si="119"/>
        <v>0</v>
      </c>
      <c r="W491" s="437">
        <f t="shared" si="118"/>
        <v>0</v>
      </c>
    </row>
    <row r="492" spans="1:23" s="151" customFormat="1" ht="39" hidden="1" customHeight="1" x14ac:dyDescent="0.3">
      <c r="A492" s="450" t="s">
        <v>538</v>
      </c>
      <c r="B492" s="432" t="s">
        <v>180</v>
      </c>
      <c r="C492" s="432" t="s">
        <v>144</v>
      </c>
      <c r="D492" s="440"/>
      <c r="E492" s="440"/>
      <c r="F492" s="440"/>
      <c r="G492" s="440"/>
      <c r="H492" s="440"/>
      <c r="I492" s="440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8">
        <f t="shared" si="122"/>
        <v>0</v>
      </c>
      <c r="U492" s="440"/>
      <c r="V492" s="437">
        <f t="shared" si="119"/>
        <v>0</v>
      </c>
      <c r="W492" s="437">
        <f t="shared" si="118"/>
        <v>0</v>
      </c>
    </row>
    <row r="493" spans="1:23" s="151" customFormat="1" ht="56.25" hidden="1" x14ac:dyDescent="0.3">
      <c r="A493" s="450" t="s">
        <v>873</v>
      </c>
      <c r="B493" s="432" t="s">
        <v>180</v>
      </c>
      <c r="C493" s="432" t="s">
        <v>144</v>
      </c>
      <c r="D493" s="440">
        <f t="shared" ref="D493:D518" si="129">SUM(E493:F493)</f>
        <v>0</v>
      </c>
      <c r="E493" s="445">
        <f>SUM(E494)</f>
        <v>0</v>
      </c>
      <c r="F493" s="445">
        <f>SUM(F494)</f>
        <v>0</v>
      </c>
      <c r="G493" s="440">
        <f t="shared" si="116"/>
        <v>0</v>
      </c>
      <c r="H493" s="445">
        <f>SUM(H494)</f>
        <v>0</v>
      </c>
      <c r="I493" s="445">
        <f>SUM(I494)</f>
        <v>0</v>
      </c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8">
        <f t="shared" si="122"/>
        <v>0</v>
      </c>
      <c r="U493" s="440">
        <f t="shared" ref="U493:U518" si="130">SUM(V493:W493)</f>
        <v>0</v>
      </c>
      <c r="V493" s="437">
        <f t="shared" si="119"/>
        <v>0</v>
      </c>
      <c r="W493" s="437">
        <f t="shared" si="118"/>
        <v>0</v>
      </c>
    </row>
    <row r="494" spans="1:23" s="151" customFormat="1" ht="13.5" hidden="1" customHeight="1" x14ac:dyDescent="0.3">
      <c r="A494" s="450" t="s">
        <v>18</v>
      </c>
      <c r="B494" s="432" t="s">
        <v>180</v>
      </c>
      <c r="C494" s="432" t="s">
        <v>144</v>
      </c>
      <c r="D494" s="440">
        <f t="shared" si="129"/>
        <v>0</v>
      </c>
      <c r="E494" s="440"/>
      <c r="F494" s="440"/>
      <c r="G494" s="440">
        <f t="shared" si="116"/>
        <v>0</v>
      </c>
      <c r="H494" s="440"/>
      <c r="I494" s="440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8">
        <f t="shared" si="122"/>
        <v>0</v>
      </c>
      <c r="U494" s="440">
        <f t="shared" si="130"/>
        <v>0</v>
      </c>
      <c r="V494" s="437">
        <f t="shared" si="119"/>
        <v>0</v>
      </c>
      <c r="W494" s="437">
        <f t="shared" si="118"/>
        <v>0</v>
      </c>
    </row>
    <row r="495" spans="1:23" s="151" customFormat="1" ht="16.5" customHeight="1" x14ac:dyDescent="0.3">
      <c r="A495" s="451" t="s">
        <v>861</v>
      </c>
      <c r="B495" s="432"/>
      <c r="C495" s="432"/>
      <c r="D495" s="440">
        <f t="shared" si="129"/>
        <v>1353.4</v>
      </c>
      <c r="E495" s="440">
        <f>E496</f>
        <v>0</v>
      </c>
      <c r="F495" s="440">
        <f>F496</f>
        <v>1353.4</v>
      </c>
      <c r="G495" s="440">
        <f t="shared" si="116"/>
        <v>1699.9</v>
      </c>
      <c r="H495" s="440">
        <f>H496</f>
        <v>346.5</v>
      </c>
      <c r="I495" s="440">
        <f>I496</f>
        <v>1353.4</v>
      </c>
      <c r="J495" s="440">
        <f>J496</f>
        <v>0</v>
      </c>
      <c r="K495" s="439"/>
      <c r="L495" s="439"/>
      <c r="M495" s="439"/>
      <c r="N495" s="439"/>
      <c r="O495" s="439"/>
      <c r="P495" s="439"/>
      <c r="Q495" s="439"/>
      <c r="R495" s="439"/>
      <c r="S495" s="439"/>
      <c r="T495" s="438">
        <f t="shared" si="122"/>
        <v>0</v>
      </c>
      <c r="U495" s="440">
        <f t="shared" si="130"/>
        <v>1699.9</v>
      </c>
      <c r="V495" s="437">
        <f t="shared" si="119"/>
        <v>346.5</v>
      </c>
      <c r="W495" s="437">
        <f t="shared" si="118"/>
        <v>1353.4</v>
      </c>
    </row>
    <row r="496" spans="1:23" s="151" customFormat="1" ht="18" customHeight="1" x14ac:dyDescent="0.3">
      <c r="A496" s="450" t="s">
        <v>450</v>
      </c>
      <c r="B496" s="432" t="s">
        <v>180</v>
      </c>
      <c r="C496" s="432" t="s">
        <v>144</v>
      </c>
      <c r="D496" s="440">
        <f t="shared" si="129"/>
        <v>1353.4</v>
      </c>
      <c r="E496" s="440"/>
      <c r="F496" s="440">
        <v>1353.4</v>
      </c>
      <c r="G496" s="440">
        <f t="shared" si="116"/>
        <v>1699.9</v>
      </c>
      <c r="H496" s="440">
        <v>346.5</v>
      </c>
      <c r="I496" s="440">
        <v>1353.4</v>
      </c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8">
        <f t="shared" si="122"/>
        <v>0</v>
      </c>
      <c r="U496" s="440">
        <f t="shared" si="130"/>
        <v>1699.9</v>
      </c>
      <c r="V496" s="437">
        <f t="shared" si="119"/>
        <v>346.5</v>
      </c>
      <c r="W496" s="437">
        <f t="shared" si="118"/>
        <v>1353.4</v>
      </c>
    </row>
    <row r="497" spans="1:23" s="151" customFormat="1" ht="18.75" customHeight="1" x14ac:dyDescent="0.3">
      <c r="A497" s="449" t="s">
        <v>293</v>
      </c>
      <c r="B497" s="433" t="s">
        <v>180</v>
      </c>
      <c r="C497" s="433" t="s">
        <v>149</v>
      </c>
      <c r="D497" s="440">
        <f t="shared" si="129"/>
        <v>5522.4</v>
      </c>
      <c r="E497" s="444">
        <f>SUM(E498+E501)</f>
        <v>0</v>
      </c>
      <c r="F497" s="444">
        <f>SUM(F498+F501)</f>
        <v>5522.4</v>
      </c>
      <c r="G497" s="440">
        <f t="shared" si="116"/>
        <v>5522.4</v>
      </c>
      <c r="H497" s="444">
        <f>SUM(H498+H501)</f>
        <v>0</v>
      </c>
      <c r="I497" s="444">
        <f>SUM(I498+I501)</f>
        <v>5522.4</v>
      </c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8">
        <f t="shared" si="122"/>
        <v>0</v>
      </c>
      <c r="U497" s="436">
        <f t="shared" si="130"/>
        <v>5522.4</v>
      </c>
      <c r="V497" s="437">
        <f t="shared" si="119"/>
        <v>0</v>
      </c>
      <c r="W497" s="437">
        <f t="shared" si="118"/>
        <v>5522.4</v>
      </c>
    </row>
    <row r="498" spans="1:23" s="151" customFormat="1" ht="37.5" x14ac:dyDescent="0.3">
      <c r="A498" s="450" t="s">
        <v>452</v>
      </c>
      <c r="B498" s="432" t="s">
        <v>180</v>
      </c>
      <c r="C498" s="432" t="s">
        <v>149</v>
      </c>
      <c r="D498" s="440">
        <f t="shared" si="129"/>
        <v>4526</v>
      </c>
      <c r="E498" s="445">
        <f>SUM(E499:E500)</f>
        <v>0</v>
      </c>
      <c r="F498" s="445">
        <f>SUM(F499:F500)</f>
        <v>4526</v>
      </c>
      <c r="G498" s="440">
        <f t="shared" si="116"/>
        <v>4526</v>
      </c>
      <c r="H498" s="445">
        <f>SUM(H499:H500)</f>
        <v>0</v>
      </c>
      <c r="I498" s="445">
        <f>SUM(I499:I500)</f>
        <v>4526</v>
      </c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8">
        <f t="shared" si="122"/>
        <v>0</v>
      </c>
      <c r="U498" s="440">
        <f t="shared" si="130"/>
        <v>4526</v>
      </c>
      <c r="V498" s="437">
        <f t="shared" si="119"/>
        <v>0</v>
      </c>
      <c r="W498" s="437">
        <f t="shared" si="118"/>
        <v>4526</v>
      </c>
    </row>
    <row r="499" spans="1:23" s="151" customFormat="1" ht="17.25" customHeight="1" x14ac:dyDescent="0.3">
      <c r="A499" s="450" t="s">
        <v>281</v>
      </c>
      <c r="B499" s="432" t="s">
        <v>180</v>
      </c>
      <c r="C499" s="432" t="s">
        <v>149</v>
      </c>
      <c r="D499" s="440">
        <f t="shared" si="129"/>
        <v>3524</v>
      </c>
      <c r="E499" s="440"/>
      <c r="F499" s="440">
        <v>3524</v>
      </c>
      <c r="G499" s="440">
        <f t="shared" si="116"/>
        <v>3524</v>
      </c>
      <c r="H499" s="440"/>
      <c r="I499" s="440">
        <v>3524</v>
      </c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8">
        <f t="shared" si="122"/>
        <v>0</v>
      </c>
      <c r="U499" s="440">
        <f t="shared" si="130"/>
        <v>3524</v>
      </c>
      <c r="V499" s="437">
        <f t="shared" si="119"/>
        <v>0</v>
      </c>
      <c r="W499" s="437">
        <f t="shared" si="118"/>
        <v>3524</v>
      </c>
    </row>
    <row r="500" spans="1:23" s="151" customFormat="1" ht="17.25" customHeight="1" x14ac:dyDescent="0.3">
      <c r="A500" s="450" t="s">
        <v>282</v>
      </c>
      <c r="B500" s="432" t="s">
        <v>180</v>
      </c>
      <c r="C500" s="432" t="s">
        <v>149</v>
      </c>
      <c r="D500" s="440">
        <f t="shared" si="129"/>
        <v>1002</v>
      </c>
      <c r="E500" s="440"/>
      <c r="F500" s="440">
        <v>1002</v>
      </c>
      <c r="G500" s="440">
        <f t="shared" si="116"/>
        <v>1002</v>
      </c>
      <c r="H500" s="440"/>
      <c r="I500" s="440">
        <v>1002</v>
      </c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8">
        <f t="shared" si="122"/>
        <v>0</v>
      </c>
      <c r="U500" s="440">
        <f t="shared" si="130"/>
        <v>1002</v>
      </c>
      <c r="V500" s="437">
        <f t="shared" si="119"/>
        <v>0</v>
      </c>
      <c r="W500" s="437">
        <f t="shared" si="118"/>
        <v>1002</v>
      </c>
    </row>
    <row r="501" spans="1:23" s="151" customFormat="1" ht="36" customHeight="1" x14ac:dyDescent="0.3">
      <c r="A501" s="450" t="s">
        <v>453</v>
      </c>
      <c r="B501" s="432" t="s">
        <v>180</v>
      </c>
      <c r="C501" s="432" t="s">
        <v>149</v>
      </c>
      <c r="D501" s="440">
        <f t="shared" si="129"/>
        <v>996.4</v>
      </c>
      <c r="E501" s="445">
        <f>SUM(E502:E503)</f>
        <v>0</v>
      </c>
      <c r="F501" s="445">
        <f>SUM(F502:F503)</f>
        <v>996.4</v>
      </c>
      <c r="G501" s="440">
        <f t="shared" si="116"/>
        <v>996.4</v>
      </c>
      <c r="H501" s="445">
        <f>SUM(H502:H503)</f>
        <v>0</v>
      </c>
      <c r="I501" s="445">
        <f>SUM(I502:I503)</f>
        <v>996.4</v>
      </c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8">
        <f t="shared" si="122"/>
        <v>0</v>
      </c>
      <c r="U501" s="440">
        <f t="shared" si="130"/>
        <v>996.4</v>
      </c>
      <c r="V501" s="437">
        <f t="shared" si="119"/>
        <v>0</v>
      </c>
      <c r="W501" s="437">
        <f t="shared" si="118"/>
        <v>996.4</v>
      </c>
    </row>
    <row r="502" spans="1:23" s="151" customFormat="1" ht="20.25" customHeight="1" x14ac:dyDescent="0.3">
      <c r="A502" s="450" t="s">
        <v>281</v>
      </c>
      <c r="B502" s="432" t="s">
        <v>180</v>
      </c>
      <c r="C502" s="432" t="s">
        <v>149</v>
      </c>
      <c r="D502" s="440">
        <f t="shared" si="129"/>
        <v>773.5</v>
      </c>
      <c r="E502" s="440"/>
      <c r="F502" s="440">
        <v>773.5</v>
      </c>
      <c r="G502" s="440">
        <f t="shared" si="116"/>
        <v>773.5</v>
      </c>
      <c r="H502" s="440"/>
      <c r="I502" s="440">
        <v>773.5</v>
      </c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8">
        <f t="shared" si="122"/>
        <v>0</v>
      </c>
      <c r="U502" s="440">
        <f t="shared" si="130"/>
        <v>773.5</v>
      </c>
      <c r="V502" s="437">
        <f t="shared" si="119"/>
        <v>0</v>
      </c>
      <c r="W502" s="437">
        <f t="shared" si="118"/>
        <v>773.5</v>
      </c>
    </row>
    <row r="503" spans="1:23" s="151" customFormat="1" ht="18.75" customHeight="1" x14ac:dyDescent="0.3">
      <c r="A503" s="450" t="s">
        <v>282</v>
      </c>
      <c r="B503" s="432" t="s">
        <v>180</v>
      </c>
      <c r="C503" s="432" t="s">
        <v>149</v>
      </c>
      <c r="D503" s="440">
        <f t="shared" si="129"/>
        <v>222.9</v>
      </c>
      <c r="E503" s="440"/>
      <c r="F503" s="440">
        <v>222.9</v>
      </c>
      <c r="G503" s="440">
        <f t="shared" si="116"/>
        <v>222.9</v>
      </c>
      <c r="H503" s="440"/>
      <c r="I503" s="440">
        <v>222.9</v>
      </c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8">
        <f t="shared" si="122"/>
        <v>0</v>
      </c>
      <c r="U503" s="440">
        <f t="shared" si="130"/>
        <v>222.9</v>
      </c>
      <c r="V503" s="437">
        <f t="shared" si="119"/>
        <v>0</v>
      </c>
      <c r="W503" s="437">
        <f t="shared" si="118"/>
        <v>222.9</v>
      </c>
    </row>
    <row r="504" spans="1:23" s="147" customFormat="1" ht="18.75" x14ac:dyDescent="0.3">
      <c r="A504" s="449" t="s">
        <v>296</v>
      </c>
      <c r="B504" s="433" t="s">
        <v>180</v>
      </c>
      <c r="C504" s="433" t="s">
        <v>180</v>
      </c>
      <c r="D504" s="436">
        <f t="shared" si="129"/>
        <v>91901</v>
      </c>
      <c r="E504" s="436">
        <f>SUM(E505)</f>
        <v>4415</v>
      </c>
      <c r="F504" s="436">
        <f>SUM(F505+F507)</f>
        <v>87486</v>
      </c>
      <c r="G504" s="436">
        <f t="shared" si="116"/>
        <v>110582.8</v>
      </c>
      <c r="H504" s="436">
        <f>SUM(H505+H506)</f>
        <v>11345</v>
      </c>
      <c r="I504" s="436">
        <f t="shared" ref="I504:R504" si="131">SUM(I505+I507)</f>
        <v>99237.8</v>
      </c>
      <c r="J504" s="436">
        <f>SUM(J505+J507+J506)</f>
        <v>0</v>
      </c>
      <c r="K504" s="436">
        <f t="shared" si="131"/>
        <v>0</v>
      </c>
      <c r="L504" s="436"/>
      <c r="M504" s="436">
        <f t="shared" si="131"/>
        <v>0</v>
      </c>
      <c r="N504" s="436"/>
      <c r="O504" s="436">
        <f t="shared" si="131"/>
        <v>0</v>
      </c>
      <c r="P504" s="436">
        <f t="shared" si="131"/>
        <v>0</v>
      </c>
      <c r="Q504" s="436">
        <f t="shared" si="131"/>
        <v>0</v>
      </c>
      <c r="R504" s="436">
        <f t="shared" si="131"/>
        <v>0</v>
      </c>
      <c r="S504" s="436"/>
      <c r="T504" s="442">
        <f t="shared" si="122"/>
        <v>0</v>
      </c>
      <c r="U504" s="436">
        <f t="shared" si="130"/>
        <v>110582.8</v>
      </c>
      <c r="V504" s="437">
        <f t="shared" si="119"/>
        <v>11345</v>
      </c>
      <c r="W504" s="437">
        <f t="shared" si="118"/>
        <v>99237.8</v>
      </c>
    </row>
    <row r="505" spans="1:23" s="151" customFormat="1" ht="42" customHeight="1" x14ac:dyDescent="0.3">
      <c r="A505" s="450" t="s">
        <v>454</v>
      </c>
      <c r="B505" s="432" t="s">
        <v>180</v>
      </c>
      <c r="C505" s="432" t="s">
        <v>180</v>
      </c>
      <c r="D505" s="440">
        <f t="shared" si="129"/>
        <v>88300</v>
      </c>
      <c r="E505" s="440">
        <v>4415</v>
      </c>
      <c r="F505" s="440">
        <v>83885</v>
      </c>
      <c r="G505" s="440">
        <f>SUM(H505:I505)</f>
        <v>100051.8</v>
      </c>
      <c r="H505" s="440">
        <v>4415</v>
      </c>
      <c r="I505" s="440">
        <v>95636.800000000003</v>
      </c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8">
        <f t="shared" si="122"/>
        <v>0</v>
      </c>
      <c r="U505" s="440">
        <f t="shared" si="130"/>
        <v>100051.8</v>
      </c>
      <c r="V505" s="437">
        <f t="shared" si="119"/>
        <v>4415</v>
      </c>
      <c r="W505" s="437">
        <f t="shared" si="118"/>
        <v>95636.800000000003</v>
      </c>
    </row>
    <row r="506" spans="1:23" s="151" customFormat="1" ht="42" customHeight="1" x14ac:dyDescent="0.3">
      <c r="A506" s="450" t="s">
        <v>1115</v>
      </c>
      <c r="B506" s="432" t="s">
        <v>180</v>
      </c>
      <c r="C506" s="432" t="s">
        <v>180</v>
      </c>
      <c r="D506" s="440"/>
      <c r="E506" s="440"/>
      <c r="F506" s="440"/>
      <c r="G506" s="440">
        <f>SUM(H506:I506)</f>
        <v>6930</v>
      </c>
      <c r="H506" s="440">
        <v>6930</v>
      </c>
      <c r="I506" s="440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8">
        <f t="shared" si="122"/>
        <v>0</v>
      </c>
      <c r="U506" s="440">
        <f t="shared" si="130"/>
        <v>6930</v>
      </c>
      <c r="V506" s="437">
        <f t="shared" ref="V506" si="132">H506+J506+K506+M506</f>
        <v>6930</v>
      </c>
      <c r="W506" s="437">
        <f t="shared" ref="W506" si="133">I506+O506+P506+Q506+R506</f>
        <v>0</v>
      </c>
    </row>
    <row r="507" spans="1:23" s="151" customFormat="1" ht="17.25" customHeight="1" x14ac:dyDescent="0.3">
      <c r="A507" s="450" t="s">
        <v>54</v>
      </c>
      <c r="B507" s="432" t="s">
        <v>180</v>
      </c>
      <c r="C507" s="432" t="s">
        <v>180</v>
      </c>
      <c r="D507" s="440">
        <f t="shared" si="129"/>
        <v>3601</v>
      </c>
      <c r="E507" s="440"/>
      <c r="F507" s="440">
        <v>3601</v>
      </c>
      <c r="G507" s="440">
        <f t="shared" si="116"/>
        <v>3601</v>
      </c>
      <c r="H507" s="440"/>
      <c r="I507" s="440">
        <v>3601</v>
      </c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8">
        <f t="shared" si="122"/>
        <v>0</v>
      </c>
      <c r="U507" s="440">
        <f t="shared" si="130"/>
        <v>3601</v>
      </c>
      <c r="V507" s="437">
        <f t="shared" si="119"/>
        <v>0</v>
      </c>
      <c r="W507" s="437">
        <f t="shared" si="118"/>
        <v>3601</v>
      </c>
    </row>
    <row r="508" spans="1:23" s="430" customFormat="1" ht="17.25" customHeight="1" x14ac:dyDescent="0.3">
      <c r="A508" s="449" t="s">
        <v>297</v>
      </c>
      <c r="B508" s="433" t="s">
        <v>208</v>
      </c>
      <c r="C508" s="433" t="s">
        <v>143</v>
      </c>
      <c r="D508" s="436">
        <f t="shared" si="129"/>
        <v>137602.5</v>
      </c>
      <c r="E508" s="436">
        <f>SUM(E509+E510+E511+E536+E542)</f>
        <v>4000</v>
      </c>
      <c r="F508" s="436">
        <f>SUM(F509+F510+F511+F536+F542)</f>
        <v>133602.5</v>
      </c>
      <c r="G508" s="436">
        <f t="shared" si="116"/>
        <v>143247.29999999999</v>
      </c>
      <c r="H508" s="436">
        <f>SUM(H509+H510+H511+H536+H542)</f>
        <v>4659</v>
      </c>
      <c r="I508" s="436">
        <f>SUM(I509+I510+I511+I536+I542)</f>
        <v>138588.29999999999</v>
      </c>
      <c r="J508" s="442">
        <f t="shared" ref="J508:R508" si="134">J509+J510+J511+J536+J542</f>
        <v>0</v>
      </c>
      <c r="K508" s="442">
        <f t="shared" si="134"/>
        <v>0</v>
      </c>
      <c r="L508" s="442"/>
      <c r="M508" s="442">
        <f t="shared" si="134"/>
        <v>0</v>
      </c>
      <c r="N508" s="442"/>
      <c r="O508" s="442">
        <f t="shared" si="134"/>
        <v>0</v>
      </c>
      <c r="P508" s="442"/>
      <c r="Q508" s="442">
        <f t="shared" si="134"/>
        <v>0</v>
      </c>
      <c r="R508" s="442">
        <f t="shared" si="134"/>
        <v>0</v>
      </c>
      <c r="S508" s="442"/>
      <c r="T508" s="442">
        <f t="shared" si="122"/>
        <v>0</v>
      </c>
      <c r="U508" s="436">
        <f t="shared" si="130"/>
        <v>143247.29999999999</v>
      </c>
      <c r="V508" s="437">
        <f t="shared" si="119"/>
        <v>4659</v>
      </c>
      <c r="W508" s="437">
        <f t="shared" si="118"/>
        <v>138588.29999999999</v>
      </c>
    </row>
    <row r="509" spans="1:23" s="151" customFormat="1" ht="15.75" customHeight="1" x14ac:dyDescent="0.3">
      <c r="A509" s="450" t="s">
        <v>298</v>
      </c>
      <c r="B509" s="431" t="s">
        <v>208</v>
      </c>
      <c r="C509" s="431" t="s">
        <v>142</v>
      </c>
      <c r="D509" s="440">
        <f t="shared" si="129"/>
        <v>4000</v>
      </c>
      <c r="E509" s="440">
        <v>4000</v>
      </c>
      <c r="F509" s="440"/>
      <c r="G509" s="440">
        <f t="shared" si="116"/>
        <v>4000</v>
      </c>
      <c r="H509" s="440">
        <v>4000</v>
      </c>
      <c r="I509" s="440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8">
        <f t="shared" si="122"/>
        <v>0</v>
      </c>
      <c r="U509" s="440">
        <f t="shared" si="130"/>
        <v>4000</v>
      </c>
      <c r="V509" s="437">
        <f t="shared" si="119"/>
        <v>4000</v>
      </c>
      <c r="W509" s="437">
        <f t="shared" si="118"/>
        <v>0</v>
      </c>
    </row>
    <row r="510" spans="1:23" s="151" customFormat="1" ht="18.75" hidden="1" x14ac:dyDescent="0.3">
      <c r="A510" s="450" t="s">
        <v>455</v>
      </c>
      <c r="B510" s="431" t="s">
        <v>208</v>
      </c>
      <c r="C510" s="431" t="s">
        <v>144</v>
      </c>
      <c r="D510" s="440">
        <f t="shared" si="129"/>
        <v>0</v>
      </c>
      <c r="E510" s="440"/>
      <c r="F510" s="440"/>
      <c r="G510" s="440">
        <f t="shared" si="116"/>
        <v>0</v>
      </c>
      <c r="H510" s="440"/>
      <c r="I510" s="440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8">
        <f t="shared" si="122"/>
        <v>0</v>
      </c>
      <c r="U510" s="440">
        <f t="shared" si="130"/>
        <v>0</v>
      </c>
      <c r="V510" s="437">
        <f t="shared" si="119"/>
        <v>0</v>
      </c>
      <c r="W510" s="437">
        <f t="shared" si="118"/>
        <v>0</v>
      </c>
    </row>
    <row r="511" spans="1:23" s="151" customFormat="1" ht="18" customHeight="1" x14ac:dyDescent="0.3">
      <c r="A511" s="455" t="s">
        <v>299</v>
      </c>
      <c r="B511" s="429" t="s">
        <v>208</v>
      </c>
      <c r="C511" s="429" t="s">
        <v>146</v>
      </c>
      <c r="D511" s="436">
        <f t="shared" si="129"/>
        <v>32759.3</v>
      </c>
      <c r="E511" s="436">
        <f>SUM(E512+E513+E515+E517+E518+E519+E526+E527)</f>
        <v>0</v>
      </c>
      <c r="F511" s="436">
        <f>SUM(F512+F513+F515+F516+F517+F518+F519+F526+F527)</f>
        <v>32759.3</v>
      </c>
      <c r="G511" s="436">
        <f t="shared" si="116"/>
        <v>38175.699999999997</v>
      </c>
      <c r="H511" s="436">
        <f>SUM(H512+H513+H514+H515+H517+H518+H519+H526+H527)</f>
        <v>659</v>
      </c>
      <c r="I511" s="436">
        <f>SUM(I512+I513+I515+I516+I517+I518+I519+I526+I527)</f>
        <v>37516.699999999997</v>
      </c>
      <c r="J511" s="436">
        <f>SUM(J512+J513+J515+J516+J517+J518+J519+J526+J527+J514)</f>
        <v>0</v>
      </c>
      <c r="K511" s="436">
        <f>SUM(K512+K513+K515+K516+K517+K518+K519+K526+K527+K514)</f>
        <v>0</v>
      </c>
      <c r="L511" s="436"/>
      <c r="M511" s="436">
        <f t="shared" ref="M511:R511" si="135">SUM(M512+M513+M515+M516+M517+M518+M519+M526+M527)</f>
        <v>0</v>
      </c>
      <c r="N511" s="436"/>
      <c r="O511" s="436">
        <f t="shared" si="135"/>
        <v>0</v>
      </c>
      <c r="P511" s="436">
        <f t="shared" si="135"/>
        <v>0</v>
      </c>
      <c r="Q511" s="436">
        <f t="shared" si="135"/>
        <v>0</v>
      </c>
      <c r="R511" s="436">
        <f t="shared" si="135"/>
        <v>0</v>
      </c>
      <c r="S511" s="436"/>
      <c r="T511" s="442">
        <f t="shared" si="122"/>
        <v>0</v>
      </c>
      <c r="U511" s="436">
        <f t="shared" si="130"/>
        <v>38175.699999999997</v>
      </c>
      <c r="V511" s="437">
        <f t="shared" si="119"/>
        <v>659</v>
      </c>
      <c r="W511" s="437">
        <f t="shared" si="118"/>
        <v>37516.699999999997</v>
      </c>
    </row>
    <row r="512" spans="1:23" s="151" customFormat="1" ht="1.5" hidden="1" customHeight="1" x14ac:dyDescent="0.3">
      <c r="A512" s="450" t="s">
        <v>300</v>
      </c>
      <c r="B512" s="431" t="s">
        <v>208</v>
      </c>
      <c r="C512" s="431" t="s">
        <v>146</v>
      </c>
      <c r="D512" s="440">
        <f t="shared" si="129"/>
        <v>0</v>
      </c>
      <c r="E512" s="440"/>
      <c r="F512" s="440"/>
      <c r="G512" s="440">
        <f t="shared" si="116"/>
        <v>0</v>
      </c>
      <c r="H512" s="440"/>
      <c r="I512" s="440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8">
        <f t="shared" si="122"/>
        <v>0</v>
      </c>
      <c r="U512" s="440">
        <f t="shared" si="130"/>
        <v>0</v>
      </c>
      <c r="V512" s="437">
        <f t="shared" si="119"/>
        <v>0</v>
      </c>
      <c r="W512" s="437">
        <f t="shared" si="118"/>
        <v>0</v>
      </c>
    </row>
    <row r="513" spans="1:23" s="151" customFormat="1" ht="18.75" hidden="1" x14ac:dyDescent="0.3">
      <c r="A513" s="450" t="s">
        <v>301</v>
      </c>
      <c r="B513" s="431" t="s">
        <v>208</v>
      </c>
      <c r="C513" s="431" t="s">
        <v>146</v>
      </c>
      <c r="D513" s="440">
        <f t="shared" si="129"/>
        <v>0</v>
      </c>
      <c r="E513" s="440"/>
      <c r="F513" s="440"/>
      <c r="G513" s="440">
        <f t="shared" si="116"/>
        <v>0</v>
      </c>
      <c r="H513" s="440"/>
      <c r="I513" s="440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8">
        <f t="shared" si="122"/>
        <v>0</v>
      </c>
      <c r="U513" s="440">
        <f t="shared" si="130"/>
        <v>0</v>
      </c>
      <c r="V513" s="437">
        <f t="shared" si="119"/>
        <v>0</v>
      </c>
      <c r="W513" s="437">
        <f t="shared" si="118"/>
        <v>0</v>
      </c>
    </row>
    <row r="514" spans="1:23" s="151" customFormat="1" ht="18.75" x14ac:dyDescent="0.3">
      <c r="A514" s="450" t="s">
        <v>1015</v>
      </c>
      <c r="B514" s="431" t="s">
        <v>208</v>
      </c>
      <c r="C514" s="431" t="s">
        <v>146</v>
      </c>
      <c r="D514" s="440"/>
      <c r="E514" s="440"/>
      <c r="F514" s="440"/>
      <c r="G514" s="440">
        <f t="shared" si="116"/>
        <v>659</v>
      </c>
      <c r="H514" s="440">
        <v>659</v>
      </c>
      <c r="I514" s="440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8">
        <f t="shared" si="122"/>
        <v>0</v>
      </c>
      <c r="U514" s="440">
        <f t="shared" si="130"/>
        <v>659</v>
      </c>
      <c r="V514" s="437">
        <f t="shared" si="119"/>
        <v>659</v>
      </c>
      <c r="W514" s="437">
        <f t="shared" si="118"/>
        <v>0</v>
      </c>
    </row>
    <row r="515" spans="1:23" s="151" customFormat="1" ht="56.25" x14ac:dyDescent="0.3">
      <c r="A515" s="450" t="s">
        <v>456</v>
      </c>
      <c r="B515" s="431" t="s">
        <v>208</v>
      </c>
      <c r="C515" s="431" t="s">
        <v>146</v>
      </c>
      <c r="D515" s="440">
        <f t="shared" si="129"/>
        <v>657</v>
      </c>
      <c r="E515" s="440"/>
      <c r="F515" s="440">
        <v>657</v>
      </c>
      <c r="G515" s="440">
        <f t="shared" si="116"/>
        <v>5414.4</v>
      </c>
      <c r="H515" s="440"/>
      <c r="I515" s="440">
        <v>5414.4</v>
      </c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8">
        <f t="shared" si="122"/>
        <v>0</v>
      </c>
      <c r="U515" s="440">
        <f t="shared" si="130"/>
        <v>5414.4</v>
      </c>
      <c r="V515" s="437">
        <f t="shared" si="119"/>
        <v>0</v>
      </c>
      <c r="W515" s="437">
        <f t="shared" si="118"/>
        <v>5414.4</v>
      </c>
    </row>
    <row r="516" spans="1:23" s="151" customFormat="1" ht="55.5" customHeight="1" x14ac:dyDescent="0.3">
      <c r="A516" s="450" t="s">
        <v>21</v>
      </c>
      <c r="B516" s="431" t="s">
        <v>208</v>
      </c>
      <c r="C516" s="431" t="s">
        <v>146</v>
      </c>
      <c r="D516" s="440">
        <f t="shared" si="129"/>
        <v>803</v>
      </c>
      <c r="E516" s="440"/>
      <c r="F516" s="440">
        <v>803</v>
      </c>
      <c r="G516" s="440">
        <f t="shared" si="116"/>
        <v>803</v>
      </c>
      <c r="H516" s="440"/>
      <c r="I516" s="440">
        <v>803</v>
      </c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8">
        <f t="shared" si="122"/>
        <v>0</v>
      </c>
      <c r="U516" s="440">
        <f t="shared" si="130"/>
        <v>803</v>
      </c>
      <c r="V516" s="437">
        <f t="shared" si="119"/>
        <v>0</v>
      </c>
      <c r="W516" s="437">
        <f t="shared" si="118"/>
        <v>803</v>
      </c>
    </row>
    <row r="517" spans="1:23" s="151" customFormat="1" ht="56.25" hidden="1" x14ac:dyDescent="0.3">
      <c r="A517" s="450" t="s">
        <v>457</v>
      </c>
      <c r="B517" s="431" t="s">
        <v>208</v>
      </c>
      <c r="C517" s="431" t="s">
        <v>146</v>
      </c>
      <c r="D517" s="440">
        <f t="shared" si="129"/>
        <v>0</v>
      </c>
      <c r="E517" s="440"/>
      <c r="F517" s="440"/>
      <c r="G517" s="440">
        <f t="shared" si="116"/>
        <v>0</v>
      </c>
      <c r="H517" s="440"/>
      <c r="I517" s="440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8">
        <f t="shared" si="122"/>
        <v>0</v>
      </c>
      <c r="U517" s="440">
        <f t="shared" si="130"/>
        <v>0</v>
      </c>
      <c r="V517" s="437">
        <f t="shared" si="119"/>
        <v>0</v>
      </c>
      <c r="W517" s="437">
        <f t="shared" si="118"/>
        <v>0</v>
      </c>
    </row>
    <row r="518" spans="1:23" s="151" customFormat="1" ht="42" customHeight="1" x14ac:dyDescent="0.3">
      <c r="A518" s="450" t="s">
        <v>875</v>
      </c>
      <c r="B518" s="431" t="s">
        <v>208</v>
      </c>
      <c r="C518" s="431" t="s">
        <v>146</v>
      </c>
      <c r="D518" s="440">
        <f t="shared" si="129"/>
        <v>12665</v>
      </c>
      <c r="E518" s="440"/>
      <c r="F518" s="440">
        <v>12665</v>
      </c>
      <c r="G518" s="440">
        <f t="shared" si="116"/>
        <v>12665</v>
      </c>
      <c r="H518" s="440"/>
      <c r="I518" s="440">
        <v>12665</v>
      </c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8">
        <f t="shared" si="122"/>
        <v>0</v>
      </c>
      <c r="U518" s="440">
        <f t="shared" si="130"/>
        <v>12665</v>
      </c>
      <c r="V518" s="437">
        <f t="shared" si="119"/>
        <v>0</v>
      </c>
      <c r="W518" s="437">
        <f t="shared" si="118"/>
        <v>12665</v>
      </c>
    </row>
    <row r="519" spans="1:23" s="151" customFormat="1" ht="37.5" customHeight="1" x14ac:dyDescent="0.3">
      <c r="A519" s="450" t="s">
        <v>876</v>
      </c>
      <c r="B519" s="431" t="s">
        <v>208</v>
      </c>
      <c r="C519" s="431" t="s">
        <v>146</v>
      </c>
      <c r="D519" s="445">
        <f t="shared" ref="D519:I519" si="136">SUM(D520+D521+D522)</f>
        <v>18634.3</v>
      </c>
      <c r="E519" s="445">
        <f t="shared" si="136"/>
        <v>0</v>
      </c>
      <c r="F519" s="445">
        <f t="shared" si="136"/>
        <v>18634.3</v>
      </c>
      <c r="G519" s="445">
        <f t="shared" si="136"/>
        <v>18634.3</v>
      </c>
      <c r="H519" s="445">
        <f t="shared" si="136"/>
        <v>0</v>
      </c>
      <c r="I519" s="445">
        <f t="shared" si="136"/>
        <v>18634.3</v>
      </c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8">
        <f t="shared" si="122"/>
        <v>0</v>
      </c>
      <c r="U519" s="445">
        <f>SUM(U520+U521+U522)</f>
        <v>18634.3</v>
      </c>
      <c r="V519" s="437">
        <f t="shared" si="119"/>
        <v>0</v>
      </c>
      <c r="W519" s="437">
        <f t="shared" si="118"/>
        <v>18634.3</v>
      </c>
    </row>
    <row r="520" spans="1:23" s="151" customFormat="1" ht="15.75" hidden="1" customHeight="1" x14ac:dyDescent="0.3">
      <c r="A520" s="450" t="s">
        <v>302</v>
      </c>
      <c r="B520" s="431" t="s">
        <v>208</v>
      </c>
      <c r="C520" s="431" t="s">
        <v>146</v>
      </c>
      <c r="D520" s="440">
        <f>SUM(E520:F520)</f>
        <v>0</v>
      </c>
      <c r="E520" s="440"/>
      <c r="F520" s="440"/>
      <c r="G520" s="440">
        <f>SUM(H520:I520)</f>
        <v>0</v>
      </c>
      <c r="H520" s="440"/>
      <c r="I520" s="440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8">
        <f t="shared" si="122"/>
        <v>0</v>
      </c>
      <c r="U520" s="440">
        <f>SUM(V520:W520)</f>
        <v>0</v>
      </c>
      <c r="V520" s="437">
        <f t="shared" si="119"/>
        <v>0</v>
      </c>
      <c r="W520" s="437">
        <f t="shared" si="118"/>
        <v>0</v>
      </c>
    </row>
    <row r="521" spans="1:23" s="151" customFormat="1" ht="15.75" hidden="1" customHeight="1" x14ac:dyDescent="0.3">
      <c r="A521" s="450" t="s">
        <v>303</v>
      </c>
      <c r="B521" s="431" t="s">
        <v>208</v>
      </c>
      <c r="C521" s="431" t="s">
        <v>146</v>
      </c>
      <c r="D521" s="440">
        <f>SUM(E521:F521)</f>
        <v>0</v>
      </c>
      <c r="E521" s="440"/>
      <c r="F521" s="440"/>
      <c r="G521" s="440">
        <f>SUM(H521:I521)</f>
        <v>0</v>
      </c>
      <c r="H521" s="440"/>
      <c r="I521" s="440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8">
        <f t="shared" si="122"/>
        <v>0</v>
      </c>
      <c r="U521" s="440">
        <f>SUM(V521:W521)</f>
        <v>0</v>
      </c>
      <c r="V521" s="437">
        <f t="shared" si="119"/>
        <v>0</v>
      </c>
      <c r="W521" s="437">
        <f t="shared" si="118"/>
        <v>0</v>
      </c>
    </row>
    <row r="522" spans="1:23" s="151" customFormat="1" ht="18" customHeight="1" x14ac:dyDescent="0.3">
      <c r="A522" s="450" t="s">
        <v>422</v>
      </c>
      <c r="B522" s="431" t="s">
        <v>208</v>
      </c>
      <c r="C522" s="431" t="s">
        <v>146</v>
      </c>
      <c r="D522" s="440">
        <f>SUM(E522:F522)</f>
        <v>18634.3</v>
      </c>
      <c r="E522" s="440"/>
      <c r="F522" s="440">
        <v>18634.3</v>
      </c>
      <c r="G522" s="440">
        <f>SUM(H522:I522)</f>
        <v>18634.3</v>
      </c>
      <c r="H522" s="440"/>
      <c r="I522" s="440">
        <v>18634.3</v>
      </c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8">
        <f t="shared" si="122"/>
        <v>0</v>
      </c>
      <c r="U522" s="440">
        <f>SUM(V522:W522)</f>
        <v>18634.3</v>
      </c>
      <c r="V522" s="437">
        <f t="shared" si="119"/>
        <v>0</v>
      </c>
      <c r="W522" s="437">
        <f t="shared" si="118"/>
        <v>18634.3</v>
      </c>
    </row>
    <row r="523" spans="1:23" s="151" customFormat="1" ht="15.75" hidden="1" customHeight="1" x14ac:dyDescent="0.3">
      <c r="A523" s="450" t="s">
        <v>60</v>
      </c>
      <c r="B523" s="431" t="s">
        <v>208</v>
      </c>
      <c r="C523" s="431" t="s">
        <v>146</v>
      </c>
      <c r="D523" s="440">
        <f>SUM(E523:F523)</f>
        <v>0</v>
      </c>
      <c r="E523" s="440"/>
      <c r="F523" s="440"/>
      <c r="G523" s="440">
        <f>SUM(H523:I523)</f>
        <v>0</v>
      </c>
      <c r="H523" s="440"/>
      <c r="I523" s="440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8">
        <f t="shared" si="122"/>
        <v>0</v>
      </c>
      <c r="U523" s="440">
        <f>SUM(V523:W523)</f>
        <v>0</v>
      </c>
      <c r="V523" s="437">
        <f t="shared" si="119"/>
        <v>0</v>
      </c>
      <c r="W523" s="437">
        <f t="shared" si="118"/>
        <v>0</v>
      </c>
    </row>
    <row r="524" spans="1:23" s="151" customFormat="1" ht="37.5" hidden="1" x14ac:dyDescent="0.3">
      <c r="A524" s="450" t="s">
        <v>61</v>
      </c>
      <c r="B524" s="431" t="s">
        <v>208</v>
      </c>
      <c r="C524" s="431" t="s">
        <v>146</v>
      </c>
      <c r="D524" s="440">
        <f t="shared" ref="D524:D565" si="137">SUM(E524:F524)</f>
        <v>0</v>
      </c>
      <c r="E524" s="440"/>
      <c r="F524" s="440"/>
      <c r="G524" s="440">
        <f t="shared" ref="G524:G568" si="138">SUM(H524:I524)</f>
        <v>0</v>
      </c>
      <c r="H524" s="440"/>
      <c r="I524" s="440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8">
        <f t="shared" si="122"/>
        <v>0</v>
      </c>
      <c r="U524" s="440">
        <f t="shared" ref="U524:U565" si="139">SUM(V524:W524)</f>
        <v>0</v>
      </c>
      <c r="V524" s="437">
        <f t="shared" si="119"/>
        <v>0</v>
      </c>
      <c r="W524" s="437">
        <f t="shared" si="118"/>
        <v>0</v>
      </c>
    </row>
    <row r="525" spans="1:23" s="151" customFormat="1" ht="18.75" hidden="1" x14ac:dyDescent="0.3">
      <c r="A525" s="450" t="s">
        <v>62</v>
      </c>
      <c r="B525" s="431" t="s">
        <v>208</v>
      </c>
      <c r="C525" s="431" t="s">
        <v>146</v>
      </c>
      <c r="D525" s="440">
        <f t="shared" si="137"/>
        <v>0</v>
      </c>
      <c r="E525" s="440"/>
      <c r="F525" s="440"/>
      <c r="G525" s="440">
        <f t="shared" si="138"/>
        <v>0</v>
      </c>
      <c r="H525" s="440"/>
      <c r="I525" s="440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8">
        <f t="shared" si="122"/>
        <v>0</v>
      </c>
      <c r="U525" s="440">
        <f t="shared" si="139"/>
        <v>0</v>
      </c>
      <c r="V525" s="437">
        <f t="shared" si="119"/>
        <v>0</v>
      </c>
      <c r="W525" s="437">
        <f t="shared" si="118"/>
        <v>0</v>
      </c>
    </row>
    <row r="526" spans="1:23" s="151" customFormat="1" ht="37.5" hidden="1" x14ac:dyDescent="0.3">
      <c r="A526" s="450" t="s">
        <v>304</v>
      </c>
      <c r="B526" s="431" t="s">
        <v>208</v>
      </c>
      <c r="C526" s="431" t="s">
        <v>146</v>
      </c>
      <c r="D526" s="440">
        <f t="shared" si="137"/>
        <v>0</v>
      </c>
      <c r="E526" s="440"/>
      <c r="F526" s="440"/>
      <c r="G526" s="440">
        <f t="shared" si="138"/>
        <v>0</v>
      </c>
      <c r="H526" s="440"/>
      <c r="I526" s="440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8">
        <f t="shared" si="122"/>
        <v>0</v>
      </c>
      <c r="U526" s="440">
        <f t="shared" si="139"/>
        <v>0</v>
      </c>
      <c r="V526" s="437">
        <f t="shared" si="119"/>
        <v>0</v>
      </c>
      <c r="W526" s="437">
        <f t="shared" si="118"/>
        <v>0</v>
      </c>
    </row>
    <row r="527" spans="1:23" s="151" customFormat="1" ht="51.75" hidden="1" customHeight="1" collapsed="1" x14ac:dyDescent="0.3">
      <c r="A527" s="450" t="s">
        <v>877</v>
      </c>
      <c r="B527" s="431" t="s">
        <v>208</v>
      </c>
      <c r="C527" s="431" t="s">
        <v>146</v>
      </c>
      <c r="D527" s="440">
        <f t="shared" si="137"/>
        <v>0</v>
      </c>
      <c r="E527" s="445">
        <f>SUM(E528:E535)</f>
        <v>0</v>
      </c>
      <c r="F527" s="445"/>
      <c r="G527" s="440">
        <f t="shared" si="138"/>
        <v>0</v>
      </c>
      <c r="H527" s="445">
        <f>SUM(H528:H535)</f>
        <v>0</v>
      </c>
      <c r="I527" s="445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8">
        <f t="shared" si="122"/>
        <v>0</v>
      </c>
      <c r="U527" s="440">
        <f t="shared" si="139"/>
        <v>0</v>
      </c>
      <c r="V527" s="437">
        <f t="shared" si="119"/>
        <v>0</v>
      </c>
      <c r="W527" s="437">
        <f t="shared" si="118"/>
        <v>0</v>
      </c>
    </row>
    <row r="528" spans="1:23" s="151" customFormat="1" ht="18.75" hidden="1" outlineLevel="1" x14ac:dyDescent="0.3">
      <c r="A528" s="450" t="s">
        <v>305</v>
      </c>
      <c r="B528" s="431" t="s">
        <v>208</v>
      </c>
      <c r="C528" s="431" t="s">
        <v>146</v>
      </c>
      <c r="D528" s="440">
        <f t="shared" si="137"/>
        <v>2984.6</v>
      </c>
      <c r="E528" s="440"/>
      <c r="F528" s="440">
        <v>2984.6</v>
      </c>
      <c r="G528" s="440">
        <f t="shared" si="138"/>
        <v>2984.6</v>
      </c>
      <c r="H528" s="440"/>
      <c r="I528" s="440">
        <v>2984.6</v>
      </c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8">
        <f t="shared" si="122"/>
        <v>0</v>
      </c>
      <c r="U528" s="440">
        <f t="shared" si="139"/>
        <v>2984.6</v>
      </c>
      <c r="V528" s="437">
        <f t="shared" ref="V528:V569" si="140">H528+J528+K528+M528</f>
        <v>0</v>
      </c>
      <c r="W528" s="437">
        <f t="shared" ref="W528:W569" si="141">I528+O528+P528+Q528+R528</f>
        <v>2984.6</v>
      </c>
    </row>
    <row r="529" spans="1:23" s="151" customFormat="1" ht="18.75" hidden="1" outlineLevel="1" x14ac:dyDescent="0.3">
      <c r="A529" s="450" t="s">
        <v>306</v>
      </c>
      <c r="B529" s="431" t="s">
        <v>208</v>
      </c>
      <c r="C529" s="431" t="s">
        <v>146</v>
      </c>
      <c r="D529" s="440">
        <f t="shared" si="137"/>
        <v>994.9</v>
      </c>
      <c r="E529" s="440"/>
      <c r="F529" s="440">
        <v>994.9</v>
      </c>
      <c r="G529" s="440">
        <f t="shared" si="138"/>
        <v>994.9</v>
      </c>
      <c r="H529" s="440"/>
      <c r="I529" s="440">
        <v>994.9</v>
      </c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8">
        <f t="shared" si="122"/>
        <v>0</v>
      </c>
      <c r="U529" s="440">
        <f t="shared" si="139"/>
        <v>994.9</v>
      </c>
      <c r="V529" s="437">
        <f t="shared" si="140"/>
        <v>0</v>
      </c>
      <c r="W529" s="437">
        <f t="shared" si="141"/>
        <v>994.9</v>
      </c>
    </row>
    <row r="530" spans="1:23" s="151" customFormat="1" ht="18.75" hidden="1" outlineLevel="1" x14ac:dyDescent="0.3">
      <c r="A530" s="450" t="s">
        <v>307</v>
      </c>
      <c r="B530" s="431" t="s">
        <v>208</v>
      </c>
      <c r="C530" s="431" t="s">
        <v>146</v>
      </c>
      <c r="D530" s="440">
        <f t="shared" si="137"/>
        <v>1563.4</v>
      </c>
      <c r="E530" s="440"/>
      <c r="F530" s="440">
        <v>1563.4</v>
      </c>
      <c r="G530" s="440">
        <f t="shared" si="138"/>
        <v>1563.4</v>
      </c>
      <c r="H530" s="440"/>
      <c r="I530" s="440">
        <v>1563.4</v>
      </c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8">
        <f t="shared" si="122"/>
        <v>0</v>
      </c>
      <c r="U530" s="440">
        <f t="shared" si="139"/>
        <v>1563.4</v>
      </c>
      <c r="V530" s="437">
        <f t="shared" si="140"/>
        <v>0</v>
      </c>
      <c r="W530" s="437">
        <f t="shared" si="141"/>
        <v>1563.4</v>
      </c>
    </row>
    <row r="531" spans="1:23" s="151" customFormat="1" ht="18.75" hidden="1" outlineLevel="1" x14ac:dyDescent="0.3">
      <c r="A531" s="450" t="s">
        <v>308</v>
      </c>
      <c r="B531" s="431" t="s">
        <v>208</v>
      </c>
      <c r="C531" s="431" t="s">
        <v>146</v>
      </c>
      <c r="D531" s="440">
        <f t="shared" si="137"/>
        <v>1705.5</v>
      </c>
      <c r="E531" s="440"/>
      <c r="F531" s="440">
        <v>1705.5</v>
      </c>
      <c r="G531" s="440">
        <f t="shared" si="138"/>
        <v>1705.5</v>
      </c>
      <c r="H531" s="440"/>
      <c r="I531" s="440">
        <v>1705.5</v>
      </c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8">
        <f t="shared" si="122"/>
        <v>0</v>
      </c>
      <c r="U531" s="440">
        <f t="shared" si="139"/>
        <v>1705.5</v>
      </c>
      <c r="V531" s="437">
        <f t="shared" si="140"/>
        <v>0</v>
      </c>
      <c r="W531" s="437">
        <f t="shared" si="141"/>
        <v>1705.5</v>
      </c>
    </row>
    <row r="532" spans="1:23" s="151" customFormat="1" ht="18.75" hidden="1" outlineLevel="1" x14ac:dyDescent="0.3">
      <c r="A532" s="450" t="s">
        <v>309</v>
      </c>
      <c r="B532" s="431" t="s">
        <v>208</v>
      </c>
      <c r="C532" s="431" t="s">
        <v>146</v>
      </c>
      <c r="D532" s="440">
        <f t="shared" si="137"/>
        <v>758</v>
      </c>
      <c r="E532" s="440"/>
      <c r="F532" s="440">
        <v>758</v>
      </c>
      <c r="G532" s="440">
        <f t="shared" si="138"/>
        <v>758</v>
      </c>
      <c r="H532" s="440"/>
      <c r="I532" s="440">
        <v>758</v>
      </c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8">
        <f t="shared" si="122"/>
        <v>0</v>
      </c>
      <c r="U532" s="440">
        <f t="shared" si="139"/>
        <v>758</v>
      </c>
      <c r="V532" s="437">
        <f t="shared" si="140"/>
        <v>0</v>
      </c>
      <c r="W532" s="437">
        <f t="shared" si="141"/>
        <v>758</v>
      </c>
    </row>
    <row r="533" spans="1:23" s="151" customFormat="1" ht="18.75" hidden="1" outlineLevel="1" x14ac:dyDescent="0.3">
      <c r="A533" s="450" t="s">
        <v>310</v>
      </c>
      <c r="B533" s="431" t="s">
        <v>208</v>
      </c>
      <c r="C533" s="431" t="s">
        <v>146</v>
      </c>
      <c r="D533" s="440">
        <f t="shared" si="137"/>
        <v>236.9</v>
      </c>
      <c r="E533" s="440"/>
      <c r="F533" s="440">
        <v>236.9</v>
      </c>
      <c r="G533" s="440">
        <f t="shared" si="138"/>
        <v>236.9</v>
      </c>
      <c r="H533" s="440"/>
      <c r="I533" s="440">
        <v>236.9</v>
      </c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8">
        <f t="shared" si="122"/>
        <v>0</v>
      </c>
      <c r="U533" s="440">
        <f t="shared" si="139"/>
        <v>236.9</v>
      </c>
      <c r="V533" s="437">
        <f t="shared" si="140"/>
        <v>0</v>
      </c>
      <c r="W533" s="437">
        <f t="shared" si="141"/>
        <v>236.9</v>
      </c>
    </row>
    <row r="534" spans="1:23" s="151" customFormat="1" ht="18.75" hidden="1" outlineLevel="1" x14ac:dyDescent="0.3">
      <c r="A534" s="450" t="s">
        <v>311</v>
      </c>
      <c r="B534" s="431" t="s">
        <v>208</v>
      </c>
      <c r="C534" s="431" t="s">
        <v>146</v>
      </c>
      <c r="D534" s="440">
        <f t="shared" si="137"/>
        <v>331.6</v>
      </c>
      <c r="E534" s="440"/>
      <c r="F534" s="440">
        <v>331.6</v>
      </c>
      <c r="G534" s="440">
        <f t="shared" si="138"/>
        <v>331.6</v>
      </c>
      <c r="H534" s="440"/>
      <c r="I534" s="440">
        <v>331.6</v>
      </c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8">
        <f t="shared" si="122"/>
        <v>0</v>
      </c>
      <c r="U534" s="440">
        <f t="shared" si="139"/>
        <v>331.6</v>
      </c>
      <c r="V534" s="437">
        <f t="shared" si="140"/>
        <v>0</v>
      </c>
      <c r="W534" s="437">
        <f t="shared" si="141"/>
        <v>331.6</v>
      </c>
    </row>
    <row r="535" spans="1:23" s="151" customFormat="1" ht="18.75" hidden="1" outlineLevel="1" x14ac:dyDescent="0.3">
      <c r="A535" s="450" t="s">
        <v>312</v>
      </c>
      <c r="B535" s="431" t="s">
        <v>208</v>
      </c>
      <c r="C535" s="431" t="s">
        <v>146</v>
      </c>
      <c r="D535" s="440">
        <f t="shared" si="137"/>
        <v>900.1</v>
      </c>
      <c r="E535" s="440"/>
      <c r="F535" s="440">
        <v>900.1</v>
      </c>
      <c r="G535" s="440">
        <f t="shared" si="138"/>
        <v>900.1</v>
      </c>
      <c r="H535" s="440"/>
      <c r="I535" s="440">
        <v>900.1</v>
      </c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8">
        <f t="shared" si="122"/>
        <v>0</v>
      </c>
      <c r="U535" s="440">
        <f t="shared" si="139"/>
        <v>900.1</v>
      </c>
      <c r="V535" s="437">
        <f t="shared" si="140"/>
        <v>0</v>
      </c>
      <c r="W535" s="437">
        <f t="shared" si="141"/>
        <v>900.1</v>
      </c>
    </row>
    <row r="536" spans="1:23" s="151" customFormat="1" ht="18.75" customHeight="1" x14ac:dyDescent="0.3">
      <c r="A536" s="453" t="s">
        <v>878</v>
      </c>
      <c r="B536" s="429" t="s">
        <v>208</v>
      </c>
      <c r="C536" s="433" t="s">
        <v>149</v>
      </c>
      <c r="D536" s="440">
        <f t="shared" si="137"/>
        <v>86617.2</v>
      </c>
      <c r="E536" s="436">
        <f>SUM(E537+E538+E539+E540+E541)</f>
        <v>0</v>
      </c>
      <c r="F536" s="436">
        <f>SUM(F537+F538+F539+F540+F541)</f>
        <v>86617.2</v>
      </c>
      <c r="G536" s="440">
        <f t="shared" si="138"/>
        <v>86845.6</v>
      </c>
      <c r="H536" s="436">
        <f>SUM(H537+H538+H539+H540+H541)</f>
        <v>0</v>
      </c>
      <c r="I536" s="436">
        <f>SUM(I537+I538+I539+I540+I541)</f>
        <v>86845.6</v>
      </c>
      <c r="J536" s="439">
        <f t="shared" ref="J536:R536" si="142">SUM(J537:J541)</f>
        <v>0</v>
      </c>
      <c r="K536" s="443">
        <f t="shared" si="142"/>
        <v>0</v>
      </c>
      <c r="L536" s="443"/>
      <c r="M536" s="443">
        <f t="shared" si="142"/>
        <v>0</v>
      </c>
      <c r="N536" s="443"/>
      <c r="O536" s="443">
        <f t="shared" si="142"/>
        <v>0</v>
      </c>
      <c r="P536" s="443">
        <f t="shared" si="142"/>
        <v>0</v>
      </c>
      <c r="Q536" s="443">
        <f t="shared" si="142"/>
        <v>0</v>
      </c>
      <c r="R536" s="443">
        <f t="shared" si="142"/>
        <v>0</v>
      </c>
      <c r="S536" s="443"/>
      <c r="T536" s="442">
        <f t="shared" ref="T536:T570" si="143">SUM(J536:R536)</f>
        <v>0</v>
      </c>
      <c r="U536" s="436">
        <f t="shared" si="139"/>
        <v>86845.6</v>
      </c>
      <c r="V536" s="437">
        <f t="shared" si="140"/>
        <v>0</v>
      </c>
      <c r="W536" s="437">
        <f t="shared" si="141"/>
        <v>86845.6</v>
      </c>
    </row>
    <row r="537" spans="1:23" s="151" customFormat="1" ht="38.25" customHeight="1" x14ac:dyDescent="0.3">
      <c r="A537" s="450" t="s">
        <v>313</v>
      </c>
      <c r="B537" s="431" t="s">
        <v>208</v>
      </c>
      <c r="C537" s="432" t="s">
        <v>149</v>
      </c>
      <c r="D537" s="440">
        <f t="shared" si="137"/>
        <v>685.2</v>
      </c>
      <c r="E537" s="440"/>
      <c r="F537" s="440">
        <v>685.2</v>
      </c>
      <c r="G537" s="440">
        <f t="shared" si="138"/>
        <v>1011.6</v>
      </c>
      <c r="H537" s="440"/>
      <c r="I537" s="440">
        <v>1011.6</v>
      </c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8">
        <f t="shared" si="143"/>
        <v>0</v>
      </c>
      <c r="U537" s="440">
        <f t="shared" si="139"/>
        <v>1011.6</v>
      </c>
      <c r="V537" s="437">
        <f t="shared" si="140"/>
        <v>0</v>
      </c>
      <c r="W537" s="437">
        <f t="shared" si="141"/>
        <v>1011.6</v>
      </c>
    </row>
    <row r="538" spans="1:23" s="151" customFormat="1" ht="56.25" x14ac:dyDescent="0.3">
      <c r="A538" s="450" t="s">
        <v>314</v>
      </c>
      <c r="B538" s="431" t="s">
        <v>208</v>
      </c>
      <c r="C538" s="432" t="s">
        <v>149</v>
      </c>
      <c r="D538" s="440">
        <f t="shared" si="137"/>
        <v>64898</v>
      </c>
      <c r="E538" s="440"/>
      <c r="F538" s="440">
        <v>64898</v>
      </c>
      <c r="G538" s="440">
        <f t="shared" si="138"/>
        <v>64898</v>
      </c>
      <c r="H538" s="440"/>
      <c r="I538" s="440">
        <v>64898</v>
      </c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8">
        <f t="shared" si="143"/>
        <v>0</v>
      </c>
      <c r="U538" s="440">
        <f t="shared" si="139"/>
        <v>64898</v>
      </c>
      <c r="V538" s="437">
        <f t="shared" si="140"/>
        <v>0</v>
      </c>
      <c r="W538" s="437">
        <f t="shared" si="141"/>
        <v>64898</v>
      </c>
    </row>
    <row r="539" spans="1:23" s="151" customFormat="1" ht="56.25" x14ac:dyDescent="0.3">
      <c r="A539" s="450" t="s">
        <v>457</v>
      </c>
      <c r="B539" s="431" t="s">
        <v>208</v>
      </c>
      <c r="C539" s="431" t="s">
        <v>149</v>
      </c>
      <c r="D539" s="440">
        <f t="shared" si="137"/>
        <v>6600</v>
      </c>
      <c r="E539" s="440"/>
      <c r="F539" s="440">
        <v>6600</v>
      </c>
      <c r="G539" s="440">
        <f t="shared" si="138"/>
        <v>6600</v>
      </c>
      <c r="H539" s="440"/>
      <c r="I539" s="440">
        <v>6600</v>
      </c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8">
        <f t="shared" si="143"/>
        <v>0</v>
      </c>
      <c r="U539" s="440">
        <f t="shared" si="139"/>
        <v>6600</v>
      </c>
      <c r="V539" s="437">
        <f t="shared" si="140"/>
        <v>0</v>
      </c>
      <c r="W539" s="437">
        <f t="shared" si="141"/>
        <v>6600</v>
      </c>
    </row>
    <row r="540" spans="1:23" s="151" customFormat="1" ht="37.5" x14ac:dyDescent="0.3">
      <c r="A540" s="450" t="s">
        <v>102</v>
      </c>
      <c r="B540" s="431" t="s">
        <v>208</v>
      </c>
      <c r="C540" s="431" t="s">
        <v>149</v>
      </c>
      <c r="D540" s="440">
        <f t="shared" si="137"/>
        <v>98</v>
      </c>
      <c r="E540" s="440"/>
      <c r="F540" s="440">
        <v>98</v>
      </c>
      <c r="G540" s="440">
        <f t="shared" si="138"/>
        <v>98</v>
      </c>
      <c r="H540" s="440"/>
      <c r="I540" s="440">
        <v>98</v>
      </c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8">
        <f t="shared" si="143"/>
        <v>0</v>
      </c>
      <c r="U540" s="440">
        <f t="shared" si="139"/>
        <v>98</v>
      </c>
      <c r="V540" s="437">
        <f t="shared" si="140"/>
        <v>0</v>
      </c>
      <c r="W540" s="437">
        <f t="shared" si="141"/>
        <v>98</v>
      </c>
    </row>
    <row r="541" spans="1:23" s="151" customFormat="1" ht="55.5" customHeight="1" x14ac:dyDescent="0.3">
      <c r="A541" s="450" t="s">
        <v>52</v>
      </c>
      <c r="B541" s="431" t="s">
        <v>208</v>
      </c>
      <c r="C541" s="432" t="s">
        <v>149</v>
      </c>
      <c r="D541" s="440">
        <f t="shared" si="137"/>
        <v>14336</v>
      </c>
      <c r="E541" s="440"/>
      <c r="F541" s="440">
        <v>14336</v>
      </c>
      <c r="G541" s="440">
        <f t="shared" si="138"/>
        <v>14238</v>
      </c>
      <c r="H541" s="440"/>
      <c r="I541" s="440">
        <v>14238</v>
      </c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8">
        <f t="shared" si="143"/>
        <v>0</v>
      </c>
      <c r="U541" s="440">
        <f t="shared" si="139"/>
        <v>14238</v>
      </c>
      <c r="V541" s="437">
        <f t="shared" si="140"/>
        <v>0</v>
      </c>
      <c r="W541" s="437">
        <f t="shared" si="141"/>
        <v>14238</v>
      </c>
    </row>
    <row r="542" spans="1:23" s="151" customFormat="1" ht="17.25" customHeight="1" x14ac:dyDescent="0.3">
      <c r="A542" s="449" t="s">
        <v>369</v>
      </c>
      <c r="B542" s="429" t="s">
        <v>208</v>
      </c>
      <c r="C542" s="433" t="s">
        <v>153</v>
      </c>
      <c r="D542" s="440">
        <f t="shared" si="137"/>
        <v>14226</v>
      </c>
      <c r="E542" s="444">
        <f>SUM(E543)</f>
        <v>0</v>
      </c>
      <c r="F542" s="444">
        <f>SUM(F543)</f>
        <v>14226</v>
      </c>
      <c r="G542" s="440">
        <f t="shared" si="138"/>
        <v>14226</v>
      </c>
      <c r="H542" s="444">
        <f>SUM(H543)</f>
        <v>0</v>
      </c>
      <c r="I542" s="444">
        <f>SUM(I543)</f>
        <v>14226</v>
      </c>
      <c r="J542" s="444">
        <f t="shared" ref="J542:R542" si="144">SUM(J543)</f>
        <v>0</v>
      </c>
      <c r="K542" s="444">
        <f t="shared" si="144"/>
        <v>0</v>
      </c>
      <c r="L542" s="444"/>
      <c r="M542" s="444">
        <f t="shared" si="144"/>
        <v>0</v>
      </c>
      <c r="N542" s="444"/>
      <c r="O542" s="444">
        <f t="shared" si="144"/>
        <v>0</v>
      </c>
      <c r="P542" s="444">
        <f t="shared" si="144"/>
        <v>0</v>
      </c>
      <c r="Q542" s="444">
        <f t="shared" si="144"/>
        <v>0</v>
      </c>
      <c r="R542" s="444">
        <f t="shared" si="144"/>
        <v>0</v>
      </c>
      <c r="S542" s="444"/>
      <c r="T542" s="438">
        <f t="shared" si="143"/>
        <v>0</v>
      </c>
      <c r="U542" s="440">
        <f t="shared" si="139"/>
        <v>14226</v>
      </c>
      <c r="V542" s="437">
        <f t="shared" si="140"/>
        <v>0</v>
      </c>
      <c r="W542" s="437">
        <f t="shared" si="141"/>
        <v>14226</v>
      </c>
    </row>
    <row r="543" spans="1:23" s="151" customFormat="1" ht="19.5" customHeight="1" x14ac:dyDescent="0.3">
      <c r="A543" s="450" t="s">
        <v>507</v>
      </c>
      <c r="B543" s="431" t="s">
        <v>208</v>
      </c>
      <c r="C543" s="432" t="s">
        <v>153</v>
      </c>
      <c r="D543" s="440">
        <f t="shared" si="137"/>
        <v>14226</v>
      </c>
      <c r="E543" s="440"/>
      <c r="F543" s="440">
        <v>14226</v>
      </c>
      <c r="G543" s="440">
        <f t="shared" si="138"/>
        <v>14226</v>
      </c>
      <c r="H543" s="440"/>
      <c r="I543" s="440">
        <v>14226</v>
      </c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8">
        <f t="shared" si="143"/>
        <v>0</v>
      </c>
      <c r="U543" s="440">
        <f t="shared" si="139"/>
        <v>14226</v>
      </c>
      <c r="V543" s="437">
        <f t="shared" si="140"/>
        <v>0</v>
      </c>
      <c r="W543" s="437">
        <f t="shared" si="141"/>
        <v>14226</v>
      </c>
    </row>
    <row r="544" spans="1:23" s="430" customFormat="1" ht="18.75" customHeight="1" x14ac:dyDescent="0.3">
      <c r="A544" s="449" t="s">
        <v>316</v>
      </c>
      <c r="B544" s="433" t="s">
        <v>159</v>
      </c>
      <c r="C544" s="429" t="s">
        <v>143</v>
      </c>
      <c r="D544" s="436">
        <f t="shared" si="137"/>
        <v>211404.6</v>
      </c>
      <c r="E544" s="436">
        <f>SUM(E545+E555+E559)</f>
        <v>62891.6</v>
      </c>
      <c r="F544" s="436">
        <f>SUM(F545+F555+F559)</f>
        <v>148513</v>
      </c>
      <c r="G544" s="436">
        <f t="shared" si="138"/>
        <v>225605.30000000002</v>
      </c>
      <c r="H544" s="436">
        <f t="shared" ref="H544:R544" si="145">SUM(H545+H555+H559)</f>
        <v>64912.5</v>
      </c>
      <c r="I544" s="436">
        <f t="shared" si="145"/>
        <v>160692.80000000002</v>
      </c>
      <c r="J544" s="436">
        <f t="shared" si="145"/>
        <v>0</v>
      </c>
      <c r="K544" s="436">
        <f t="shared" si="145"/>
        <v>0</v>
      </c>
      <c r="L544" s="436"/>
      <c r="M544" s="436">
        <f>SUM(M545+M555+M559)</f>
        <v>0</v>
      </c>
      <c r="N544" s="436"/>
      <c r="O544" s="436">
        <f t="shared" si="145"/>
        <v>0</v>
      </c>
      <c r="P544" s="436"/>
      <c r="Q544" s="436">
        <f t="shared" si="145"/>
        <v>0</v>
      </c>
      <c r="R544" s="436">
        <f t="shared" si="145"/>
        <v>0</v>
      </c>
      <c r="S544" s="436"/>
      <c r="T544" s="438">
        <f t="shared" si="143"/>
        <v>0</v>
      </c>
      <c r="U544" s="436">
        <f t="shared" si="139"/>
        <v>225605.30000000002</v>
      </c>
      <c r="V544" s="437">
        <f t="shared" si="140"/>
        <v>64912.5</v>
      </c>
      <c r="W544" s="437">
        <f t="shared" si="141"/>
        <v>160692.80000000002</v>
      </c>
    </row>
    <row r="545" spans="1:23" s="151" customFormat="1" ht="19.5" customHeight="1" x14ac:dyDescent="0.3">
      <c r="A545" s="449" t="s">
        <v>317</v>
      </c>
      <c r="B545" s="433" t="s">
        <v>159</v>
      </c>
      <c r="C545" s="429" t="s">
        <v>142</v>
      </c>
      <c r="D545" s="440">
        <f t="shared" si="137"/>
        <v>36882.199999999997</v>
      </c>
      <c r="E545" s="436">
        <f>SUM(E546+E547+E554+E553+E550)</f>
        <v>36882.199999999997</v>
      </c>
      <c r="F545" s="436">
        <f>SUM(F546+F547+F554+F553+F550)</f>
        <v>0</v>
      </c>
      <c r="G545" s="440">
        <f t="shared" si="138"/>
        <v>39387.699999999997</v>
      </c>
      <c r="H545" s="436">
        <f t="shared" ref="H545:R545" si="146">SUM(H546+H547+H554+H553+H550)</f>
        <v>38493.5</v>
      </c>
      <c r="I545" s="436">
        <f t="shared" si="146"/>
        <v>894.2</v>
      </c>
      <c r="J545" s="436">
        <f t="shared" si="146"/>
        <v>0</v>
      </c>
      <c r="K545" s="436">
        <f t="shared" si="146"/>
        <v>0</v>
      </c>
      <c r="L545" s="436"/>
      <c r="M545" s="436">
        <f>SUM(M546+M547+M554+M553+M550)</f>
        <v>0</v>
      </c>
      <c r="N545" s="436"/>
      <c r="O545" s="436">
        <f t="shared" si="146"/>
        <v>0</v>
      </c>
      <c r="P545" s="436"/>
      <c r="Q545" s="436">
        <f t="shared" si="146"/>
        <v>0</v>
      </c>
      <c r="R545" s="436">
        <f t="shared" si="146"/>
        <v>0</v>
      </c>
      <c r="S545" s="436"/>
      <c r="T545" s="438">
        <f t="shared" si="143"/>
        <v>0</v>
      </c>
      <c r="U545" s="440">
        <f t="shared" si="139"/>
        <v>39387.699999999997</v>
      </c>
      <c r="V545" s="437">
        <f t="shared" si="140"/>
        <v>38493.5</v>
      </c>
      <c r="W545" s="437">
        <f t="shared" si="141"/>
        <v>894.2</v>
      </c>
    </row>
    <row r="546" spans="1:23" s="151" customFormat="1" ht="37.5" x14ac:dyDescent="0.3">
      <c r="A546" s="450" t="s">
        <v>463</v>
      </c>
      <c r="B546" s="432" t="s">
        <v>159</v>
      </c>
      <c r="C546" s="431" t="s">
        <v>142</v>
      </c>
      <c r="D546" s="440">
        <f t="shared" si="137"/>
        <v>1875.4</v>
      </c>
      <c r="E546" s="440">
        <v>1875.4</v>
      </c>
      <c r="F546" s="440"/>
      <c r="G546" s="440">
        <f t="shared" si="138"/>
        <v>2375.4</v>
      </c>
      <c r="H546" s="440">
        <v>2375.4</v>
      </c>
      <c r="I546" s="440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8">
        <f t="shared" si="143"/>
        <v>0</v>
      </c>
      <c r="U546" s="440">
        <f t="shared" si="139"/>
        <v>2375.4</v>
      </c>
      <c r="V546" s="437">
        <f t="shared" si="140"/>
        <v>2375.4</v>
      </c>
      <c r="W546" s="437">
        <f t="shared" si="141"/>
        <v>0</v>
      </c>
    </row>
    <row r="547" spans="1:23" s="151" customFormat="1" ht="37.5" x14ac:dyDescent="0.3">
      <c r="A547" s="450" t="s">
        <v>879</v>
      </c>
      <c r="B547" s="432" t="s">
        <v>159</v>
      </c>
      <c r="C547" s="431" t="s">
        <v>142</v>
      </c>
      <c r="D547" s="440">
        <f t="shared" si="137"/>
        <v>34106.799999999996</v>
      </c>
      <c r="E547" s="445">
        <f>SUM(E548+E549)</f>
        <v>34106.799999999996</v>
      </c>
      <c r="F547" s="445">
        <f>SUM(F548+F549)</f>
        <v>0</v>
      </c>
      <c r="G547" s="440">
        <f t="shared" si="138"/>
        <v>35084.1</v>
      </c>
      <c r="H547" s="445">
        <f>SUM(H548+H549)</f>
        <v>35084.1</v>
      </c>
      <c r="I547" s="445">
        <f>SUM(I548+I549)</f>
        <v>0</v>
      </c>
      <c r="J547" s="445">
        <f t="shared" ref="J547:P547" si="147">SUM(J548+J549)</f>
        <v>0</v>
      </c>
      <c r="K547" s="445">
        <f t="shared" si="147"/>
        <v>0</v>
      </c>
      <c r="L547" s="445"/>
      <c r="M547" s="445">
        <f t="shared" si="147"/>
        <v>0</v>
      </c>
      <c r="N547" s="445"/>
      <c r="O547" s="445">
        <f t="shared" si="147"/>
        <v>0</v>
      </c>
      <c r="P547" s="445">
        <f t="shared" si="147"/>
        <v>0</v>
      </c>
      <c r="Q547" s="439"/>
      <c r="R547" s="439"/>
      <c r="S547" s="439"/>
      <c r="T547" s="438">
        <f t="shared" si="143"/>
        <v>0</v>
      </c>
      <c r="U547" s="440">
        <f t="shared" si="139"/>
        <v>35084.1</v>
      </c>
      <c r="V547" s="437">
        <f t="shared" si="140"/>
        <v>35084.1</v>
      </c>
      <c r="W547" s="437">
        <f t="shared" si="141"/>
        <v>0</v>
      </c>
    </row>
    <row r="548" spans="1:23" s="151" customFormat="1" ht="15.75" customHeight="1" x14ac:dyDescent="0.3">
      <c r="A548" s="450" t="s">
        <v>283</v>
      </c>
      <c r="B548" s="432" t="s">
        <v>159</v>
      </c>
      <c r="C548" s="431" t="s">
        <v>142</v>
      </c>
      <c r="D548" s="440">
        <f t="shared" si="137"/>
        <v>26248.1</v>
      </c>
      <c r="E548" s="440">
        <v>26248.1</v>
      </c>
      <c r="F548" s="440"/>
      <c r="G548" s="440">
        <f t="shared" si="138"/>
        <v>27093.599999999999</v>
      </c>
      <c r="H548" s="440">
        <v>27093.599999999999</v>
      </c>
      <c r="I548" s="440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8">
        <f t="shared" si="143"/>
        <v>0</v>
      </c>
      <c r="U548" s="440">
        <f t="shared" si="139"/>
        <v>27093.599999999999</v>
      </c>
      <c r="V548" s="437">
        <f t="shared" si="140"/>
        <v>27093.599999999999</v>
      </c>
      <c r="W548" s="437">
        <f t="shared" si="141"/>
        <v>0</v>
      </c>
    </row>
    <row r="549" spans="1:23" s="151" customFormat="1" ht="15.75" customHeight="1" x14ac:dyDescent="0.3">
      <c r="A549" s="450" t="s">
        <v>467</v>
      </c>
      <c r="B549" s="432" t="s">
        <v>159</v>
      </c>
      <c r="C549" s="431" t="s">
        <v>142</v>
      </c>
      <c r="D549" s="440">
        <f t="shared" si="137"/>
        <v>7858.7</v>
      </c>
      <c r="E549" s="440">
        <v>7858.7</v>
      </c>
      <c r="F549" s="440"/>
      <c r="G549" s="440">
        <f t="shared" si="138"/>
        <v>7990.5</v>
      </c>
      <c r="H549" s="440">
        <v>7990.5</v>
      </c>
      <c r="I549" s="440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8">
        <f t="shared" si="143"/>
        <v>0</v>
      </c>
      <c r="U549" s="440">
        <f t="shared" si="139"/>
        <v>7990.5</v>
      </c>
      <c r="V549" s="437">
        <f t="shared" si="140"/>
        <v>7990.5</v>
      </c>
      <c r="W549" s="437">
        <f t="shared" si="141"/>
        <v>0</v>
      </c>
    </row>
    <row r="550" spans="1:23" s="151" customFormat="1" ht="16.5" customHeight="1" x14ac:dyDescent="0.3">
      <c r="A550" s="450" t="s">
        <v>880</v>
      </c>
      <c r="B550" s="432"/>
      <c r="C550" s="431"/>
      <c r="D550" s="440">
        <f t="shared" si="137"/>
        <v>900</v>
      </c>
      <c r="E550" s="441">
        <f>E551+E552</f>
        <v>900</v>
      </c>
      <c r="F550" s="441">
        <f>F551+F552</f>
        <v>0</v>
      </c>
      <c r="G550" s="440">
        <f t="shared" si="138"/>
        <v>1928.2</v>
      </c>
      <c r="H550" s="441">
        <f>H551+H552</f>
        <v>1034</v>
      </c>
      <c r="I550" s="441">
        <f>I551+I552</f>
        <v>894.2</v>
      </c>
      <c r="J550" s="441">
        <f>J551+J552</f>
        <v>0</v>
      </c>
      <c r="K550" s="441">
        <f>K551+K552</f>
        <v>0</v>
      </c>
      <c r="L550" s="441"/>
      <c r="M550" s="441">
        <f>M551+M552</f>
        <v>0</v>
      </c>
      <c r="N550" s="441"/>
      <c r="O550" s="439"/>
      <c r="P550" s="439"/>
      <c r="Q550" s="443">
        <f>Q551</f>
        <v>0</v>
      </c>
      <c r="R550" s="439"/>
      <c r="S550" s="439"/>
      <c r="T550" s="442">
        <f t="shared" si="143"/>
        <v>0</v>
      </c>
      <c r="U550" s="440">
        <f t="shared" si="139"/>
        <v>1928.2</v>
      </c>
      <c r="V550" s="437">
        <f t="shared" si="140"/>
        <v>1034</v>
      </c>
      <c r="W550" s="437">
        <f t="shared" si="141"/>
        <v>894.2</v>
      </c>
    </row>
    <row r="551" spans="1:23" s="151" customFormat="1" ht="18.75" x14ac:dyDescent="0.3">
      <c r="A551" s="450" t="s">
        <v>283</v>
      </c>
      <c r="B551" s="432" t="s">
        <v>159</v>
      </c>
      <c r="C551" s="431" t="s">
        <v>142</v>
      </c>
      <c r="D551" s="440">
        <f t="shared" si="137"/>
        <v>700</v>
      </c>
      <c r="E551" s="440">
        <v>700</v>
      </c>
      <c r="F551" s="440"/>
      <c r="G551" s="440">
        <f t="shared" si="138"/>
        <v>1728.2</v>
      </c>
      <c r="H551" s="440">
        <v>834</v>
      </c>
      <c r="I551" s="440">
        <v>894.2</v>
      </c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8">
        <f t="shared" si="143"/>
        <v>0</v>
      </c>
      <c r="U551" s="440">
        <f t="shared" si="139"/>
        <v>1728.2</v>
      </c>
      <c r="V551" s="437">
        <f t="shared" si="140"/>
        <v>834</v>
      </c>
      <c r="W551" s="437">
        <f t="shared" si="141"/>
        <v>894.2</v>
      </c>
    </row>
    <row r="552" spans="1:23" s="151" customFormat="1" ht="22.5" customHeight="1" x14ac:dyDescent="0.3">
      <c r="A552" s="450" t="s">
        <v>467</v>
      </c>
      <c r="B552" s="432" t="s">
        <v>159</v>
      </c>
      <c r="C552" s="431" t="s">
        <v>142</v>
      </c>
      <c r="D552" s="440">
        <f t="shared" si="137"/>
        <v>200</v>
      </c>
      <c r="E552" s="440">
        <v>200</v>
      </c>
      <c r="F552" s="440"/>
      <c r="G552" s="440">
        <f t="shared" si="138"/>
        <v>200</v>
      </c>
      <c r="H552" s="440">
        <v>200</v>
      </c>
      <c r="I552" s="440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8">
        <f t="shared" si="143"/>
        <v>0</v>
      </c>
      <c r="U552" s="440">
        <f t="shared" si="139"/>
        <v>200</v>
      </c>
      <c r="V552" s="437">
        <f t="shared" si="140"/>
        <v>200</v>
      </c>
      <c r="W552" s="437">
        <f t="shared" si="141"/>
        <v>0</v>
      </c>
    </row>
    <row r="553" spans="1:23" s="151" customFormat="1" ht="24.75" hidden="1" customHeight="1" x14ac:dyDescent="0.3">
      <c r="A553" s="450" t="s">
        <v>74</v>
      </c>
      <c r="B553" s="432" t="s">
        <v>159</v>
      </c>
      <c r="C553" s="431" t="s">
        <v>142</v>
      </c>
      <c r="D553" s="440">
        <f t="shared" si="137"/>
        <v>0</v>
      </c>
      <c r="E553" s="440"/>
      <c r="F553" s="440"/>
      <c r="G553" s="440">
        <f t="shared" si="138"/>
        <v>0</v>
      </c>
      <c r="H553" s="440"/>
      <c r="I553" s="440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8">
        <f t="shared" si="143"/>
        <v>0</v>
      </c>
      <c r="U553" s="440">
        <f t="shared" si="139"/>
        <v>0</v>
      </c>
      <c r="V553" s="437">
        <f t="shared" si="140"/>
        <v>0</v>
      </c>
      <c r="W553" s="437">
        <f t="shared" si="141"/>
        <v>0</v>
      </c>
    </row>
    <row r="554" spans="1:23" s="151" customFormat="1" ht="0.75" hidden="1" customHeight="1" x14ac:dyDescent="0.3">
      <c r="A554" s="450" t="s">
        <v>75</v>
      </c>
      <c r="B554" s="432" t="s">
        <v>159</v>
      </c>
      <c r="C554" s="431" t="s">
        <v>142</v>
      </c>
      <c r="D554" s="440">
        <f t="shared" si="137"/>
        <v>0</v>
      </c>
      <c r="E554" s="440"/>
      <c r="F554" s="440"/>
      <c r="G554" s="440">
        <f t="shared" si="138"/>
        <v>0</v>
      </c>
      <c r="H554" s="440"/>
      <c r="I554" s="440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8">
        <f t="shared" si="143"/>
        <v>0</v>
      </c>
      <c r="U554" s="440">
        <f t="shared" si="139"/>
        <v>0</v>
      </c>
      <c r="V554" s="437">
        <f t="shared" si="140"/>
        <v>0</v>
      </c>
      <c r="W554" s="437">
        <f t="shared" si="141"/>
        <v>0</v>
      </c>
    </row>
    <row r="555" spans="1:23" s="151" customFormat="1" ht="15.75" customHeight="1" x14ac:dyDescent="0.3">
      <c r="A555" s="449" t="s">
        <v>318</v>
      </c>
      <c r="B555" s="433" t="s">
        <v>159</v>
      </c>
      <c r="C555" s="429" t="s">
        <v>144</v>
      </c>
      <c r="D555" s="440">
        <f t="shared" si="137"/>
        <v>158329.4</v>
      </c>
      <c r="E555" s="444">
        <f>SUM(E557+E556+E558)</f>
        <v>9816.4</v>
      </c>
      <c r="F555" s="444">
        <f>SUM(F557+F556)</f>
        <v>148513</v>
      </c>
      <c r="G555" s="440">
        <f t="shared" si="138"/>
        <v>170098.6</v>
      </c>
      <c r="H555" s="444">
        <f>SUM(H557+H556+H558)</f>
        <v>10300</v>
      </c>
      <c r="I555" s="444">
        <f>SUM(I557+I556)</f>
        <v>159798.6</v>
      </c>
      <c r="J555" s="444">
        <f>SUM(J557+J556)</f>
        <v>0</v>
      </c>
      <c r="K555" s="444">
        <f>SUM(K557+K556)</f>
        <v>0</v>
      </c>
      <c r="L555" s="444"/>
      <c r="M555" s="444"/>
      <c r="N555" s="444"/>
      <c r="O555" s="444">
        <f>SUM(O557+O556)</f>
        <v>0</v>
      </c>
      <c r="P555" s="444"/>
      <c r="Q555" s="444">
        <f>SUM(Q557+Q556)</f>
        <v>0</v>
      </c>
      <c r="R555" s="444">
        <f>SUM(R557+R556)</f>
        <v>0</v>
      </c>
      <c r="S555" s="444"/>
      <c r="T555" s="442">
        <f t="shared" si="143"/>
        <v>0</v>
      </c>
      <c r="U555" s="436">
        <f t="shared" si="139"/>
        <v>170098.6</v>
      </c>
      <c r="V555" s="437">
        <f t="shared" si="140"/>
        <v>10300</v>
      </c>
      <c r="W555" s="437">
        <f t="shared" si="141"/>
        <v>159798.6</v>
      </c>
    </row>
    <row r="556" spans="1:23" s="151" customFormat="1" ht="57.75" customHeight="1" x14ac:dyDescent="0.3">
      <c r="A556" s="450" t="s">
        <v>1005</v>
      </c>
      <c r="B556" s="432" t="s">
        <v>159</v>
      </c>
      <c r="C556" s="431" t="s">
        <v>144</v>
      </c>
      <c r="D556" s="440">
        <f t="shared" si="137"/>
        <v>0</v>
      </c>
      <c r="E556" s="440"/>
      <c r="F556" s="440"/>
      <c r="G556" s="440">
        <f t="shared" si="138"/>
        <v>2030</v>
      </c>
      <c r="H556" s="440">
        <v>2030</v>
      </c>
      <c r="I556" s="440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8">
        <f t="shared" si="143"/>
        <v>0</v>
      </c>
      <c r="U556" s="440">
        <f t="shared" si="139"/>
        <v>2030</v>
      </c>
      <c r="V556" s="437">
        <f t="shared" si="140"/>
        <v>2030</v>
      </c>
      <c r="W556" s="437">
        <f t="shared" si="141"/>
        <v>0</v>
      </c>
    </row>
    <row r="557" spans="1:23" s="151" customFormat="1" ht="60.75" customHeight="1" x14ac:dyDescent="0.3">
      <c r="A557" s="450" t="s">
        <v>1006</v>
      </c>
      <c r="B557" s="432" t="s">
        <v>159</v>
      </c>
      <c r="C557" s="431" t="s">
        <v>144</v>
      </c>
      <c r="D557" s="440">
        <v>158329.4</v>
      </c>
      <c r="E557" s="440">
        <v>7816.4</v>
      </c>
      <c r="F557" s="440">
        <v>148513</v>
      </c>
      <c r="G557" s="440">
        <f t="shared" si="138"/>
        <v>168068.6</v>
      </c>
      <c r="H557" s="440">
        <v>8270</v>
      </c>
      <c r="I557" s="440">
        <v>159798.6</v>
      </c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8">
        <f t="shared" si="143"/>
        <v>0</v>
      </c>
      <c r="U557" s="440">
        <f t="shared" si="139"/>
        <v>168068.6</v>
      </c>
      <c r="V557" s="437">
        <f t="shared" si="140"/>
        <v>8270</v>
      </c>
      <c r="W557" s="437">
        <f t="shared" si="141"/>
        <v>159798.6</v>
      </c>
    </row>
    <row r="558" spans="1:23" s="151" customFormat="1" ht="33.75" hidden="1" customHeight="1" x14ac:dyDescent="0.3">
      <c r="A558" s="450" t="s">
        <v>540</v>
      </c>
      <c r="B558" s="432" t="s">
        <v>159</v>
      </c>
      <c r="C558" s="431" t="s">
        <v>144</v>
      </c>
      <c r="D558" s="440"/>
      <c r="E558" s="440">
        <v>2000</v>
      </c>
      <c r="F558" s="440"/>
      <c r="G558" s="440">
        <f t="shared" si="138"/>
        <v>0</v>
      </c>
      <c r="H558" s="440"/>
      <c r="I558" s="440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8">
        <f t="shared" si="143"/>
        <v>0</v>
      </c>
      <c r="U558" s="440">
        <f t="shared" si="139"/>
        <v>0</v>
      </c>
      <c r="V558" s="437">
        <f t="shared" si="140"/>
        <v>0</v>
      </c>
      <c r="W558" s="437">
        <f t="shared" si="141"/>
        <v>0</v>
      </c>
    </row>
    <row r="559" spans="1:23" s="151" customFormat="1" ht="15.75" customHeight="1" x14ac:dyDescent="0.3">
      <c r="A559" s="449" t="s">
        <v>319</v>
      </c>
      <c r="B559" s="433" t="s">
        <v>159</v>
      </c>
      <c r="C559" s="429" t="s">
        <v>151</v>
      </c>
      <c r="D559" s="436">
        <f t="shared" si="137"/>
        <v>16193</v>
      </c>
      <c r="E559" s="436">
        <f>SUM(E560:E561)</f>
        <v>16193</v>
      </c>
      <c r="F559" s="436">
        <f>SUM(F560:F561)</f>
        <v>0</v>
      </c>
      <c r="G559" s="436">
        <f t="shared" si="138"/>
        <v>16119</v>
      </c>
      <c r="H559" s="436">
        <f>SUM(H560:H561)</f>
        <v>16119</v>
      </c>
      <c r="I559" s="436">
        <f>SUM(I560:I561)</f>
        <v>0</v>
      </c>
      <c r="J559" s="436">
        <f>SUM(J560:J561)</f>
        <v>0</v>
      </c>
      <c r="K559" s="436">
        <f>SUM(K560:K561)</f>
        <v>0</v>
      </c>
      <c r="L559" s="436"/>
      <c r="M559" s="439"/>
      <c r="N559" s="439"/>
      <c r="O559" s="439"/>
      <c r="P559" s="439"/>
      <c r="Q559" s="439"/>
      <c r="R559" s="439"/>
      <c r="S559" s="439"/>
      <c r="T559" s="438">
        <f t="shared" si="143"/>
        <v>0</v>
      </c>
      <c r="U559" s="436">
        <f t="shared" si="139"/>
        <v>16119</v>
      </c>
      <c r="V559" s="437">
        <f t="shared" si="140"/>
        <v>16119</v>
      </c>
      <c r="W559" s="437">
        <f t="shared" si="141"/>
        <v>0</v>
      </c>
    </row>
    <row r="560" spans="1:23" s="151" customFormat="1" ht="19.5" customHeight="1" x14ac:dyDescent="0.3">
      <c r="A560" s="450" t="s">
        <v>469</v>
      </c>
      <c r="B560" s="432" t="s">
        <v>159</v>
      </c>
      <c r="C560" s="431" t="s">
        <v>151</v>
      </c>
      <c r="D560" s="440">
        <f t="shared" si="137"/>
        <v>5305.7</v>
      </c>
      <c r="E560" s="440">
        <v>5305.7</v>
      </c>
      <c r="F560" s="440"/>
      <c r="G560" s="440">
        <f t="shared" si="138"/>
        <v>5231.7</v>
      </c>
      <c r="H560" s="440">
        <v>5231.7</v>
      </c>
      <c r="I560" s="440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8">
        <f t="shared" si="143"/>
        <v>0</v>
      </c>
      <c r="U560" s="440">
        <f t="shared" si="139"/>
        <v>5231.7</v>
      </c>
      <c r="V560" s="437">
        <f t="shared" si="140"/>
        <v>5231.7</v>
      </c>
      <c r="W560" s="437">
        <f t="shared" si="141"/>
        <v>0</v>
      </c>
    </row>
    <row r="561" spans="1:23" s="151" customFormat="1" ht="18" customHeight="1" x14ac:dyDescent="0.3">
      <c r="A561" s="450" t="s">
        <v>470</v>
      </c>
      <c r="B561" s="432" t="s">
        <v>159</v>
      </c>
      <c r="C561" s="431" t="s">
        <v>151</v>
      </c>
      <c r="D561" s="440">
        <f t="shared" si="137"/>
        <v>10887.3</v>
      </c>
      <c r="E561" s="440">
        <v>10887.3</v>
      </c>
      <c r="F561" s="440"/>
      <c r="G561" s="440">
        <f t="shared" si="138"/>
        <v>10887.3</v>
      </c>
      <c r="H561" s="440">
        <v>10887.3</v>
      </c>
      <c r="I561" s="440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8">
        <f t="shared" si="143"/>
        <v>0</v>
      </c>
      <c r="U561" s="440">
        <f t="shared" si="139"/>
        <v>10887.3</v>
      </c>
      <c r="V561" s="437">
        <f t="shared" si="140"/>
        <v>10887.3</v>
      </c>
      <c r="W561" s="437">
        <f t="shared" si="141"/>
        <v>0</v>
      </c>
    </row>
    <row r="562" spans="1:23" s="430" customFormat="1" ht="18" customHeight="1" x14ac:dyDescent="0.3">
      <c r="A562" s="449" t="s">
        <v>320</v>
      </c>
      <c r="B562" s="433" t="s">
        <v>213</v>
      </c>
      <c r="C562" s="429" t="s">
        <v>143</v>
      </c>
      <c r="D562" s="436">
        <f t="shared" si="137"/>
        <v>7942.5</v>
      </c>
      <c r="E562" s="437">
        <f>SUM(E563+E566)</f>
        <v>7942.5</v>
      </c>
      <c r="F562" s="437">
        <f>SUM(F563)</f>
        <v>0</v>
      </c>
      <c r="G562" s="436">
        <f t="shared" si="138"/>
        <v>9607.1</v>
      </c>
      <c r="H562" s="437">
        <f>SUM(H563+H566)</f>
        <v>9607.1</v>
      </c>
      <c r="I562" s="437">
        <f t="shared" ref="I562:R562" si="148">SUM(I563)</f>
        <v>0</v>
      </c>
      <c r="J562" s="437">
        <f>SUM(J563+J566)</f>
        <v>0</v>
      </c>
      <c r="K562" s="437"/>
      <c r="L562" s="437"/>
      <c r="M562" s="437">
        <f t="shared" si="148"/>
        <v>0</v>
      </c>
      <c r="N562" s="437"/>
      <c r="O562" s="437">
        <f t="shared" si="148"/>
        <v>0</v>
      </c>
      <c r="P562" s="437">
        <f t="shared" si="148"/>
        <v>0</v>
      </c>
      <c r="Q562" s="437">
        <f t="shared" si="148"/>
        <v>0</v>
      </c>
      <c r="R562" s="437">
        <f t="shared" si="148"/>
        <v>0</v>
      </c>
      <c r="S562" s="437"/>
      <c r="T562" s="438">
        <f t="shared" si="143"/>
        <v>0</v>
      </c>
      <c r="U562" s="436">
        <f t="shared" si="139"/>
        <v>9607.1</v>
      </c>
      <c r="V562" s="437">
        <f t="shared" si="140"/>
        <v>9607.1</v>
      </c>
      <c r="W562" s="437">
        <f t="shared" si="141"/>
        <v>0</v>
      </c>
    </row>
    <row r="563" spans="1:23" s="151" customFormat="1" ht="18" customHeight="1" x14ac:dyDescent="0.3">
      <c r="A563" s="449" t="s">
        <v>321</v>
      </c>
      <c r="B563" s="433" t="s">
        <v>213</v>
      </c>
      <c r="C563" s="429" t="s">
        <v>144</v>
      </c>
      <c r="D563" s="440">
        <f t="shared" si="137"/>
        <v>5942.5</v>
      </c>
      <c r="E563" s="444">
        <f>SUM(E564+E565)</f>
        <v>5942.5</v>
      </c>
      <c r="F563" s="444">
        <f>SUM(F564)</f>
        <v>0</v>
      </c>
      <c r="G563" s="440">
        <f t="shared" si="138"/>
        <v>6107.1</v>
      </c>
      <c r="H563" s="444">
        <f>SUM(H564+H565)</f>
        <v>6107.1</v>
      </c>
      <c r="I563" s="444">
        <f>SUM(I564+I565)</f>
        <v>0</v>
      </c>
      <c r="J563" s="444">
        <f>SUM(J564+J565)</f>
        <v>0</v>
      </c>
      <c r="K563" s="444"/>
      <c r="L563" s="444"/>
      <c r="M563" s="444">
        <f>SUM(M564+M565)</f>
        <v>0</v>
      </c>
      <c r="N563" s="444"/>
      <c r="O563" s="444">
        <f>SUM(O564+O565)</f>
        <v>0</v>
      </c>
      <c r="P563" s="444">
        <f>SUM(P564+P565)</f>
        <v>0</v>
      </c>
      <c r="Q563" s="444">
        <f>SUM(Q564)</f>
        <v>0</v>
      </c>
      <c r="R563" s="444">
        <f>SUM(R564)</f>
        <v>0</v>
      </c>
      <c r="S563" s="444"/>
      <c r="T563" s="438">
        <f t="shared" si="143"/>
        <v>0</v>
      </c>
      <c r="U563" s="440">
        <f t="shared" si="139"/>
        <v>6107.1</v>
      </c>
      <c r="V563" s="437">
        <f t="shared" si="140"/>
        <v>6107.1</v>
      </c>
      <c r="W563" s="437">
        <f t="shared" si="141"/>
        <v>0</v>
      </c>
    </row>
    <row r="564" spans="1:23" s="151" customFormat="1" ht="37.5" customHeight="1" x14ac:dyDescent="0.3">
      <c r="A564" s="450" t="s">
        <v>1111</v>
      </c>
      <c r="B564" s="432" t="s">
        <v>213</v>
      </c>
      <c r="C564" s="431" t="s">
        <v>144</v>
      </c>
      <c r="D564" s="440">
        <f t="shared" si="137"/>
        <v>5742.5</v>
      </c>
      <c r="E564" s="440">
        <v>5742.5</v>
      </c>
      <c r="F564" s="440"/>
      <c r="G564" s="440">
        <f t="shared" si="138"/>
        <v>5743.1</v>
      </c>
      <c r="H564" s="440">
        <v>5743.1</v>
      </c>
      <c r="I564" s="440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8">
        <f t="shared" si="143"/>
        <v>0</v>
      </c>
      <c r="U564" s="440">
        <f t="shared" si="139"/>
        <v>5743.1</v>
      </c>
      <c r="V564" s="437">
        <f t="shared" si="140"/>
        <v>5743.1</v>
      </c>
      <c r="W564" s="437">
        <f t="shared" si="141"/>
        <v>0</v>
      </c>
    </row>
    <row r="565" spans="1:23" s="151" customFormat="1" ht="17.25" customHeight="1" x14ac:dyDescent="0.3">
      <c r="A565" s="450" t="s">
        <v>1110</v>
      </c>
      <c r="B565" s="432" t="s">
        <v>213</v>
      </c>
      <c r="C565" s="431" t="s">
        <v>144</v>
      </c>
      <c r="D565" s="440">
        <f t="shared" si="137"/>
        <v>200</v>
      </c>
      <c r="E565" s="440">
        <v>200</v>
      </c>
      <c r="F565" s="440"/>
      <c r="G565" s="440">
        <f t="shared" si="138"/>
        <v>364</v>
      </c>
      <c r="H565" s="440">
        <v>364</v>
      </c>
      <c r="I565" s="440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8">
        <f t="shared" si="143"/>
        <v>0</v>
      </c>
      <c r="U565" s="440">
        <f t="shared" si="139"/>
        <v>364</v>
      </c>
      <c r="V565" s="437">
        <f t="shared" si="140"/>
        <v>364</v>
      </c>
      <c r="W565" s="437">
        <f t="shared" si="141"/>
        <v>0</v>
      </c>
    </row>
    <row r="566" spans="1:23" s="147" customFormat="1" ht="17.25" customHeight="1" x14ac:dyDescent="0.3">
      <c r="A566" s="449" t="s">
        <v>65</v>
      </c>
      <c r="B566" s="433" t="s">
        <v>213</v>
      </c>
      <c r="C566" s="429" t="s">
        <v>149</v>
      </c>
      <c r="D566" s="437">
        <f t="shared" ref="D566:H566" si="149">SUM(D567)</f>
        <v>2000</v>
      </c>
      <c r="E566" s="437">
        <f t="shared" si="149"/>
        <v>2000</v>
      </c>
      <c r="F566" s="437">
        <f t="shared" si="149"/>
        <v>0</v>
      </c>
      <c r="G566" s="437">
        <f t="shared" si="149"/>
        <v>3500</v>
      </c>
      <c r="H566" s="437">
        <f t="shared" si="149"/>
        <v>3500</v>
      </c>
      <c r="I566" s="437">
        <f>SUM(I567)</f>
        <v>0</v>
      </c>
      <c r="J566" s="437">
        <f t="shared" ref="J566:N566" si="150">SUM(J567)</f>
        <v>0</v>
      </c>
      <c r="K566" s="437">
        <f t="shared" si="150"/>
        <v>0</v>
      </c>
      <c r="L566" s="437"/>
      <c r="M566" s="437">
        <f t="shared" si="150"/>
        <v>0</v>
      </c>
      <c r="N566" s="437">
        <f t="shared" si="150"/>
        <v>0</v>
      </c>
      <c r="O566" s="443"/>
      <c r="P566" s="443"/>
      <c r="Q566" s="443"/>
      <c r="R566" s="443"/>
      <c r="S566" s="443"/>
      <c r="T566" s="438">
        <f t="shared" si="143"/>
        <v>0</v>
      </c>
      <c r="U566" s="437">
        <f>SUM(U567)</f>
        <v>3500</v>
      </c>
      <c r="V566" s="437">
        <f t="shared" si="140"/>
        <v>3500</v>
      </c>
      <c r="W566" s="437">
        <f t="shared" si="141"/>
        <v>0</v>
      </c>
    </row>
    <row r="567" spans="1:23" s="151" customFormat="1" ht="38.25" customHeight="1" x14ac:dyDescent="0.3">
      <c r="A567" s="450" t="s">
        <v>486</v>
      </c>
      <c r="B567" s="432" t="s">
        <v>213</v>
      </c>
      <c r="C567" s="431" t="s">
        <v>149</v>
      </c>
      <c r="D567" s="440">
        <f>SUM(E567)</f>
        <v>2000</v>
      </c>
      <c r="E567" s="440">
        <v>2000</v>
      </c>
      <c r="F567" s="440"/>
      <c r="G567" s="440">
        <f>SUM(H567)</f>
        <v>3500</v>
      </c>
      <c r="H567" s="440">
        <v>3500</v>
      </c>
      <c r="I567" s="440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8">
        <f t="shared" si="143"/>
        <v>0</v>
      </c>
      <c r="U567" s="440">
        <f>SUM(V567)</f>
        <v>3500</v>
      </c>
      <c r="V567" s="437">
        <f t="shared" si="140"/>
        <v>3500</v>
      </c>
      <c r="W567" s="437">
        <f t="shared" si="141"/>
        <v>0</v>
      </c>
    </row>
    <row r="568" spans="1:23" s="430" customFormat="1" ht="22.5" customHeight="1" x14ac:dyDescent="0.3">
      <c r="A568" s="449" t="s">
        <v>322</v>
      </c>
      <c r="B568" s="429" t="s">
        <v>163</v>
      </c>
      <c r="C568" s="429" t="s">
        <v>143</v>
      </c>
      <c r="D568" s="436">
        <f>SUM(E568:F568)</f>
        <v>3741.6</v>
      </c>
      <c r="E568" s="437">
        <f>SUM(E569)</f>
        <v>3741.6</v>
      </c>
      <c r="F568" s="437">
        <f>SUM(F569)</f>
        <v>0</v>
      </c>
      <c r="G568" s="436">
        <f t="shared" si="138"/>
        <v>3741.6</v>
      </c>
      <c r="H568" s="437">
        <f>SUM(H569)</f>
        <v>3741.6</v>
      </c>
      <c r="I568" s="437">
        <f>SUM(I569)</f>
        <v>0</v>
      </c>
      <c r="J568" s="437">
        <f t="shared" ref="J568:T568" si="151">SUM(J569)</f>
        <v>0</v>
      </c>
      <c r="K568" s="437">
        <f t="shared" si="151"/>
        <v>0</v>
      </c>
      <c r="L568" s="437"/>
      <c r="M568" s="437">
        <f t="shared" si="151"/>
        <v>0</v>
      </c>
      <c r="N568" s="437">
        <f t="shared" si="151"/>
        <v>0</v>
      </c>
      <c r="O568" s="437">
        <f t="shared" si="151"/>
        <v>0</v>
      </c>
      <c r="P568" s="437">
        <f t="shared" si="151"/>
        <v>0</v>
      </c>
      <c r="Q568" s="437">
        <f t="shared" si="151"/>
        <v>0</v>
      </c>
      <c r="R568" s="437">
        <f t="shared" si="151"/>
        <v>0</v>
      </c>
      <c r="S568" s="437"/>
      <c r="T568" s="437">
        <f t="shared" si="151"/>
        <v>0</v>
      </c>
      <c r="U568" s="436">
        <f>SUM(V568:W568)</f>
        <v>3741.6</v>
      </c>
      <c r="V568" s="437">
        <f t="shared" si="140"/>
        <v>3741.6</v>
      </c>
      <c r="W568" s="437">
        <f t="shared" si="141"/>
        <v>0</v>
      </c>
    </row>
    <row r="569" spans="1:23" s="151" customFormat="1" ht="21.75" customHeight="1" x14ac:dyDescent="0.3">
      <c r="A569" s="450" t="s">
        <v>323</v>
      </c>
      <c r="B569" s="431" t="s">
        <v>163</v>
      </c>
      <c r="C569" s="431" t="s">
        <v>142</v>
      </c>
      <c r="D569" s="440">
        <f>SUM(E569:F569)</f>
        <v>3741.6</v>
      </c>
      <c r="E569" s="440">
        <v>3741.6</v>
      </c>
      <c r="F569" s="440"/>
      <c r="G569" s="440">
        <f>SUM(H569:I569)</f>
        <v>3741.6</v>
      </c>
      <c r="H569" s="440">
        <v>3741.6</v>
      </c>
      <c r="I569" s="440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8">
        <f t="shared" si="143"/>
        <v>0</v>
      </c>
      <c r="U569" s="440">
        <f>SUM(V569:W569)</f>
        <v>3741.6</v>
      </c>
      <c r="V569" s="437">
        <f t="shared" si="140"/>
        <v>3741.6</v>
      </c>
      <c r="W569" s="437">
        <f t="shared" si="141"/>
        <v>0</v>
      </c>
    </row>
    <row r="570" spans="1:23" s="435" customFormat="1" ht="32.25" customHeight="1" x14ac:dyDescent="0.3">
      <c r="A570" s="455" t="s">
        <v>423</v>
      </c>
      <c r="B570" s="434"/>
      <c r="C570" s="434"/>
      <c r="D570" s="444">
        <f t="shared" ref="D570:S570" si="152">SUM(D8+D42+D69+D154+D204+D207+D417+D468+D508+D544+D562+D568)</f>
        <v>2818927.8000000007</v>
      </c>
      <c r="E570" s="444" t="e">
        <f t="shared" si="152"/>
        <v>#REF!</v>
      </c>
      <c r="F570" s="444" t="e">
        <f t="shared" si="152"/>
        <v>#REF!</v>
      </c>
      <c r="G570" s="444">
        <f t="shared" si="152"/>
        <v>3527798.4</v>
      </c>
      <c r="H570" s="444">
        <f t="shared" si="152"/>
        <v>1740255.7000000002</v>
      </c>
      <c r="I570" s="444">
        <f t="shared" si="152"/>
        <v>1787542.7000000002</v>
      </c>
      <c r="J570" s="444">
        <f t="shared" si="152"/>
        <v>0</v>
      </c>
      <c r="K570" s="444">
        <f t="shared" si="152"/>
        <v>0</v>
      </c>
      <c r="L570" s="444">
        <f t="shared" si="152"/>
        <v>0</v>
      </c>
      <c r="M570" s="444">
        <f t="shared" si="152"/>
        <v>0</v>
      </c>
      <c r="N570" s="444">
        <f t="shared" si="152"/>
        <v>0</v>
      </c>
      <c r="O570" s="444">
        <f t="shared" si="152"/>
        <v>0</v>
      </c>
      <c r="P570" s="444">
        <f t="shared" si="152"/>
        <v>0</v>
      </c>
      <c r="Q570" s="444">
        <f t="shared" si="152"/>
        <v>0</v>
      </c>
      <c r="R570" s="444">
        <f t="shared" si="152"/>
        <v>0</v>
      </c>
      <c r="S570" s="444">
        <f t="shared" si="152"/>
        <v>0</v>
      </c>
      <c r="T570" s="442">
        <f t="shared" si="143"/>
        <v>0</v>
      </c>
      <c r="U570" s="444">
        <f>SUM(U8+U42+U69+U154+U204+U207+U417+U468+U508+U544+U562+U568)</f>
        <v>3527798.4</v>
      </c>
      <c r="V570" s="444">
        <f>SUM(V8+V42+V69+V154+V204+V207+V417+V468+V508+V544+V562+V568)</f>
        <v>1740255.7000000002</v>
      </c>
      <c r="W570" s="444">
        <f>SUM(W8+W42+W69+W154+W204+W207+W417+W468+W508+W544+W562+W568)</f>
        <v>1787542.7000000002</v>
      </c>
    </row>
    <row r="571" spans="1:23" x14ac:dyDescent="0.25">
      <c r="G571" s="638"/>
      <c r="H571" s="638"/>
      <c r="I571" s="638"/>
    </row>
    <row r="572" spans="1:23" hidden="1" x14ac:dyDescent="0.25">
      <c r="A572" s="216" t="s">
        <v>325</v>
      </c>
      <c r="D572" s="226"/>
      <c r="E572" s="226">
        <v>1395715.7</v>
      </c>
      <c r="F572" s="226"/>
      <c r="G572" s="226"/>
      <c r="H572" s="226"/>
      <c r="I572" s="226"/>
    </row>
    <row r="573" spans="1:23" hidden="1" x14ac:dyDescent="0.25">
      <c r="A573" s="216" t="s">
        <v>227</v>
      </c>
      <c r="D573" s="228"/>
      <c r="E573" s="227">
        <v>102411.2</v>
      </c>
      <c r="F573" s="228"/>
      <c r="G573" s="228"/>
      <c r="H573" s="227"/>
      <c r="I573" s="228"/>
    </row>
    <row r="574" spans="1:23" hidden="1" x14ac:dyDescent="0.25">
      <c r="A574" s="216" t="s">
        <v>99</v>
      </c>
      <c r="F574" s="226">
        <v>1320800.8999999999</v>
      </c>
      <c r="I574" s="226"/>
    </row>
    <row r="575" spans="1:23" hidden="1" x14ac:dyDescent="0.25">
      <c r="A575" s="218" t="s">
        <v>100</v>
      </c>
    </row>
    <row r="576" spans="1:23" hidden="1" x14ac:dyDescent="0.25">
      <c r="A576" s="216" t="s">
        <v>101</v>
      </c>
    </row>
    <row r="577" spans="1:23" hidden="1" x14ac:dyDescent="0.25">
      <c r="E577" s="226" t="e">
        <f>SUM(E573+E572-E570)</f>
        <v>#REF!</v>
      </c>
      <c r="F577" s="226" t="e">
        <f>SUM(F574-F570)</f>
        <v>#REF!</v>
      </c>
      <c r="H577" s="226"/>
      <c r="I577" s="226"/>
    </row>
    <row r="578" spans="1:23" x14ac:dyDescent="0.25">
      <c r="G578" s="226">
        <v>3510005.8</v>
      </c>
      <c r="H578" s="226">
        <v>1722463.1</v>
      </c>
      <c r="I578" s="226">
        <v>1787542.7</v>
      </c>
      <c r="U578" s="285"/>
      <c r="V578" s="285"/>
      <c r="W578" s="285"/>
    </row>
    <row r="579" spans="1:23" s="151" customFormat="1" ht="15.75" x14ac:dyDescent="0.25">
      <c r="A579" s="456" t="s">
        <v>884</v>
      </c>
      <c r="B579" s="457"/>
      <c r="C579" s="457"/>
      <c r="D579" s="458"/>
      <c r="E579" s="458"/>
      <c r="F579" s="458"/>
      <c r="G579" s="458"/>
      <c r="H579" s="458"/>
      <c r="I579" s="458"/>
      <c r="J579" s="459"/>
      <c r="K579" s="459"/>
      <c r="L579" s="459"/>
      <c r="M579" s="459"/>
      <c r="N579" s="459"/>
      <c r="O579" s="459"/>
      <c r="P579" s="459"/>
      <c r="Q579" s="459"/>
      <c r="R579" s="459"/>
      <c r="S579" s="459"/>
      <c r="T579" s="459"/>
    </row>
    <row r="580" spans="1:23" s="151" customFormat="1" ht="15.75" x14ac:dyDescent="0.25">
      <c r="A580" s="456"/>
      <c r="B580" s="457"/>
      <c r="C580" s="457"/>
      <c r="D580" s="458"/>
      <c r="E580" s="458"/>
      <c r="F580" s="458"/>
      <c r="G580" s="458"/>
      <c r="H580" s="458"/>
      <c r="I580" s="458"/>
      <c r="J580" s="459"/>
      <c r="K580" s="459"/>
      <c r="L580" s="459"/>
      <c r="M580" s="459"/>
      <c r="N580" s="459"/>
      <c r="O580" s="459"/>
      <c r="P580" s="459"/>
      <c r="Q580" s="459"/>
      <c r="R580" s="459"/>
      <c r="S580" s="459"/>
      <c r="T580" s="459"/>
      <c r="U580" s="459"/>
    </row>
    <row r="581" spans="1:23" s="151" customFormat="1" ht="15.75" x14ac:dyDescent="0.25">
      <c r="A581" s="456"/>
      <c r="B581" s="457"/>
      <c r="C581" s="457"/>
      <c r="D581" s="458"/>
      <c r="E581" s="458"/>
      <c r="F581" s="458"/>
      <c r="G581" s="458"/>
      <c r="H581" s="458"/>
      <c r="I581" s="458"/>
      <c r="J581" s="459"/>
      <c r="K581" s="459"/>
      <c r="L581" s="459"/>
      <c r="M581" s="459"/>
      <c r="N581" s="459"/>
      <c r="O581" s="459"/>
      <c r="P581" s="459"/>
      <c r="Q581" s="459"/>
      <c r="R581" s="459"/>
      <c r="S581" s="459"/>
      <c r="T581" s="459"/>
    </row>
    <row r="582" spans="1:23" s="151" customFormat="1" ht="36" customHeight="1" x14ac:dyDescent="0.25">
      <c r="A582" s="456" t="s">
        <v>883</v>
      </c>
      <c r="B582" s="457"/>
      <c r="C582" s="457"/>
      <c r="D582" s="458"/>
      <c r="E582" s="458"/>
      <c r="F582" s="458"/>
      <c r="G582" s="458"/>
      <c r="H582" s="458"/>
      <c r="I582" s="458"/>
      <c r="J582" s="459"/>
      <c r="K582" s="459"/>
      <c r="L582" s="459"/>
      <c r="M582" s="459"/>
      <c r="N582" s="459"/>
      <c r="O582" s="459"/>
      <c r="P582" s="459"/>
      <c r="Q582" s="459"/>
      <c r="R582" s="459"/>
      <c r="S582" s="459"/>
      <c r="T582" s="459"/>
      <c r="W582" s="459"/>
    </row>
  </sheetData>
  <mergeCells count="12">
    <mergeCell ref="A2:W2"/>
    <mergeCell ref="D4:D6"/>
    <mergeCell ref="U4:W4"/>
    <mergeCell ref="A4:A6"/>
    <mergeCell ref="B4:B6"/>
    <mergeCell ref="C4:C6"/>
    <mergeCell ref="G4:I5"/>
    <mergeCell ref="E4:F4"/>
    <mergeCell ref="T4:T6"/>
    <mergeCell ref="J5:N5"/>
    <mergeCell ref="J4:S4"/>
    <mergeCell ref="O5:S5"/>
  </mergeCells>
  <phoneticPr fontId="21" type="noConversion"/>
  <pageMargins left="0.55118110236220474" right="0.19685039370078741" top="0.15748031496062992" bottom="0.15748031496062992" header="0.19685039370078741" footer="0.15748031496062992"/>
  <pageSetup paperSize="9" scale="32" fitToHeight="20" orientation="landscape" r:id="rId1"/>
  <rowBreaks count="1" manualBreakCount="1">
    <brk id="554" max="22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view="pageBreakPreview" topLeftCell="A25" zoomScale="60" zoomScaleNormal="100" workbookViewId="0">
      <selection activeCell="H17" sqref="H17:H20"/>
    </sheetView>
  </sheetViews>
  <sheetFormatPr defaultColWidth="9.140625" defaultRowHeight="15.75" x14ac:dyDescent="0.25"/>
  <cols>
    <col min="1" max="1" width="11.28515625" style="502" customWidth="1"/>
    <col min="2" max="2" width="69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16.140625" style="502" customWidth="1"/>
    <col min="8" max="8" width="40.85546875" style="502" customWidth="1"/>
    <col min="9" max="16384" width="9.140625" style="502"/>
  </cols>
  <sheetData>
    <row r="2" spans="1:8" x14ac:dyDescent="0.25">
      <c r="B2" s="1039"/>
      <c r="C2" s="1040"/>
      <c r="D2" s="1040"/>
      <c r="E2" s="1040"/>
      <c r="F2" s="1040"/>
      <c r="G2" s="1040"/>
      <c r="H2" s="1040"/>
    </row>
    <row r="3" spans="1:8" ht="38.25" customHeight="1" x14ac:dyDescent="0.25">
      <c r="A3" s="1041" t="s">
        <v>990</v>
      </c>
      <c r="B3" s="1042"/>
      <c r="C3" s="1042"/>
      <c r="D3" s="1042"/>
      <c r="E3" s="1042"/>
      <c r="F3" s="1042"/>
      <c r="G3" s="1042"/>
      <c r="H3" s="1042"/>
    </row>
    <row r="4" spans="1:8" ht="16.5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742" t="s">
        <v>819</v>
      </c>
    </row>
    <row r="6" spans="1:8" s="558" customFormat="1" ht="20.25" customHeight="1" x14ac:dyDescent="0.25">
      <c r="A6" s="577" t="s">
        <v>822</v>
      </c>
      <c r="B6" s="578" t="s">
        <v>158</v>
      </c>
      <c r="C6" s="579"/>
      <c r="D6" s="579"/>
      <c r="E6" s="579"/>
      <c r="F6" s="579"/>
      <c r="G6" s="603">
        <f>G7</f>
        <v>-1632.8</v>
      </c>
      <c r="H6" s="1036" t="s">
        <v>1059</v>
      </c>
    </row>
    <row r="7" spans="1:8" s="558" customFormat="1" ht="18" customHeight="1" x14ac:dyDescent="0.25">
      <c r="A7" s="600"/>
      <c r="B7" s="382" t="s">
        <v>1101</v>
      </c>
      <c r="C7" s="601"/>
      <c r="D7" s="601"/>
      <c r="E7" s="601"/>
      <c r="F7" s="601"/>
      <c r="G7" s="612">
        <v>-1632.8</v>
      </c>
      <c r="H7" s="1037"/>
    </row>
    <row r="8" spans="1:8" s="558" customFormat="1" ht="18.75" customHeight="1" x14ac:dyDescent="0.25">
      <c r="A8" s="582" t="s">
        <v>823</v>
      </c>
      <c r="B8" s="567" t="s">
        <v>162</v>
      </c>
      <c r="C8" s="583"/>
      <c r="D8" s="583"/>
      <c r="E8" s="583"/>
      <c r="F8" s="583"/>
      <c r="G8" s="605">
        <f>SUM(G9)</f>
        <v>1632.8</v>
      </c>
      <c r="H8" s="1037"/>
    </row>
    <row r="9" spans="1:8" s="558" customFormat="1" ht="30" customHeight="1" thickBot="1" x14ac:dyDescent="0.3">
      <c r="A9" s="677"/>
      <c r="B9" s="650" t="s">
        <v>1100</v>
      </c>
      <c r="C9" s="678"/>
      <c r="D9" s="678"/>
      <c r="E9" s="678"/>
      <c r="F9" s="678"/>
      <c r="G9" s="674">
        <v>1632.8</v>
      </c>
      <c r="H9" s="1043"/>
    </row>
    <row r="10" spans="1:8" s="654" customFormat="1" ht="26.25" customHeight="1" x14ac:dyDescent="0.25">
      <c r="A10" s="577" t="s">
        <v>823</v>
      </c>
      <c r="B10" s="578" t="s">
        <v>162</v>
      </c>
      <c r="C10" s="579"/>
      <c r="D10" s="579"/>
      <c r="E10" s="579"/>
      <c r="F10" s="579"/>
      <c r="G10" s="603">
        <f>G11</f>
        <v>4.8</v>
      </c>
      <c r="H10" s="1033" t="s">
        <v>1079</v>
      </c>
    </row>
    <row r="11" spans="1:8" s="654" customFormat="1" ht="21" customHeight="1" x14ac:dyDescent="0.25">
      <c r="A11" s="600"/>
      <c r="B11" s="382" t="s">
        <v>1102</v>
      </c>
      <c r="C11" s="601"/>
      <c r="D11" s="601"/>
      <c r="E11" s="601"/>
      <c r="F11" s="601"/>
      <c r="G11" s="612">
        <v>4.8</v>
      </c>
      <c r="H11" s="1034"/>
    </row>
    <row r="12" spans="1:8" s="654" customFormat="1" ht="19.5" customHeight="1" x14ac:dyDescent="0.25">
      <c r="A12" s="600" t="s">
        <v>1078</v>
      </c>
      <c r="B12" s="323" t="s">
        <v>207</v>
      </c>
      <c r="C12" s="601"/>
      <c r="D12" s="601"/>
      <c r="E12" s="601"/>
      <c r="F12" s="601"/>
      <c r="G12" s="611">
        <f>G13</f>
        <v>-4.8</v>
      </c>
      <c r="H12" s="1034"/>
    </row>
    <row r="13" spans="1:8" s="654" customFormat="1" ht="26.25" customHeight="1" thickBot="1" x14ac:dyDescent="0.3">
      <c r="A13" s="580"/>
      <c r="B13" s="599" t="s">
        <v>1103</v>
      </c>
      <c r="C13" s="581"/>
      <c r="D13" s="581"/>
      <c r="E13" s="581"/>
      <c r="F13" s="581"/>
      <c r="G13" s="604">
        <v>-4.8</v>
      </c>
      <c r="H13" s="1035"/>
    </row>
    <row r="14" spans="1:8" s="558" customFormat="1" ht="21.75" customHeight="1" x14ac:dyDescent="0.25">
      <c r="A14" s="586" t="s">
        <v>1017</v>
      </c>
      <c r="B14" s="567" t="s">
        <v>1154</v>
      </c>
      <c r="C14" s="587"/>
      <c r="D14" s="587"/>
      <c r="E14" s="587"/>
      <c r="F14" s="587"/>
      <c r="G14" s="676">
        <v>0</v>
      </c>
      <c r="H14" s="1044" t="s">
        <v>1061</v>
      </c>
    </row>
    <row r="15" spans="1:8" s="558" customFormat="1" ht="45" customHeight="1" x14ac:dyDescent="0.25">
      <c r="A15" s="586"/>
      <c r="B15" s="382" t="s">
        <v>1098</v>
      </c>
      <c r="C15" s="587"/>
      <c r="D15" s="587"/>
      <c r="E15" s="587"/>
      <c r="F15" s="587"/>
      <c r="G15" s="607">
        <v>1086.9000000000001</v>
      </c>
      <c r="H15" s="1044"/>
    </row>
    <row r="16" spans="1:8" s="558" customFormat="1" ht="48.75" customHeight="1" thickBot="1" x14ac:dyDescent="0.3">
      <c r="A16" s="644"/>
      <c r="B16" s="650" t="s">
        <v>1099</v>
      </c>
      <c r="C16" s="651"/>
      <c r="D16" s="651"/>
      <c r="E16" s="651"/>
      <c r="F16" s="651"/>
      <c r="G16" s="645">
        <v>-1086.9000000000001</v>
      </c>
      <c r="H16" s="1045"/>
    </row>
    <row r="17" spans="1:8" s="688" customFormat="1" ht="21.75" customHeight="1" x14ac:dyDescent="0.25">
      <c r="A17" s="584" t="s">
        <v>1088</v>
      </c>
      <c r="B17" s="578" t="s">
        <v>361</v>
      </c>
      <c r="C17" s="585"/>
      <c r="D17" s="585"/>
      <c r="E17" s="585"/>
      <c r="F17" s="585"/>
      <c r="G17" s="675">
        <f>G18</f>
        <v>-17.3</v>
      </c>
      <c r="H17" s="1046" t="s">
        <v>1118</v>
      </c>
    </row>
    <row r="18" spans="1:8" s="688" customFormat="1" ht="58.5" customHeight="1" x14ac:dyDescent="0.25">
      <c r="A18" s="588"/>
      <c r="B18" s="486" t="s">
        <v>1089</v>
      </c>
      <c r="C18" s="589"/>
      <c r="D18" s="589"/>
      <c r="E18" s="589"/>
      <c r="F18" s="589"/>
      <c r="G18" s="608">
        <v>-17.3</v>
      </c>
      <c r="H18" s="1047"/>
    </row>
    <row r="19" spans="1:8" s="688" customFormat="1" ht="25.5" customHeight="1" x14ac:dyDescent="0.25">
      <c r="A19" s="588" t="s">
        <v>1117</v>
      </c>
      <c r="B19" s="384" t="s">
        <v>222</v>
      </c>
      <c r="C19" s="589"/>
      <c r="D19" s="589"/>
      <c r="E19" s="589"/>
      <c r="F19" s="589"/>
      <c r="G19" s="608">
        <f>G20</f>
        <v>17.3</v>
      </c>
      <c r="H19" s="1047"/>
    </row>
    <row r="20" spans="1:8" s="688" customFormat="1" ht="30.75" customHeight="1" thickBot="1" x14ac:dyDescent="0.3">
      <c r="A20" s="590"/>
      <c r="B20" s="599" t="s">
        <v>72</v>
      </c>
      <c r="C20" s="591"/>
      <c r="D20" s="591"/>
      <c r="E20" s="591"/>
      <c r="F20" s="591"/>
      <c r="G20" s="609">
        <v>17.3</v>
      </c>
      <c r="H20" s="1048"/>
    </row>
    <row r="21" spans="1:8" s="688" customFormat="1" ht="25.5" customHeight="1" x14ac:dyDescent="0.25">
      <c r="A21" s="584" t="s">
        <v>1117</v>
      </c>
      <c r="B21" s="711" t="s">
        <v>222</v>
      </c>
      <c r="C21" s="585"/>
      <c r="D21" s="585"/>
      <c r="E21" s="585"/>
      <c r="F21" s="585"/>
      <c r="G21" s="675">
        <f>G22</f>
        <v>-6.7</v>
      </c>
      <c r="H21" s="1046" t="s">
        <v>1122</v>
      </c>
    </row>
    <row r="22" spans="1:8" s="688" customFormat="1" ht="112.5" customHeight="1" x14ac:dyDescent="0.25">
      <c r="A22" s="588"/>
      <c r="B22" s="486" t="s">
        <v>1119</v>
      </c>
      <c r="C22" s="589"/>
      <c r="D22" s="589"/>
      <c r="E22" s="589"/>
      <c r="F22" s="589"/>
      <c r="G22" s="608">
        <v>-6.7</v>
      </c>
      <c r="H22" s="1047"/>
    </row>
    <row r="23" spans="1:8" s="688" customFormat="1" ht="19.5" customHeight="1" x14ac:dyDescent="0.25">
      <c r="A23" s="588" t="s">
        <v>849</v>
      </c>
      <c r="B23" s="384" t="s">
        <v>212</v>
      </c>
      <c r="C23" s="589"/>
      <c r="D23" s="589"/>
      <c r="E23" s="589"/>
      <c r="F23" s="589"/>
      <c r="G23" s="608">
        <f>G24</f>
        <v>-2.8</v>
      </c>
      <c r="H23" s="1047"/>
    </row>
    <row r="24" spans="1:8" s="688" customFormat="1" ht="51" customHeight="1" x14ac:dyDescent="0.25">
      <c r="A24" s="588"/>
      <c r="B24" s="486" t="s">
        <v>1120</v>
      </c>
      <c r="C24" s="589"/>
      <c r="D24" s="589"/>
      <c r="E24" s="589"/>
      <c r="F24" s="589"/>
      <c r="G24" s="608">
        <v>-2.8</v>
      </c>
      <c r="H24" s="1047"/>
    </row>
    <row r="25" spans="1:8" s="688" customFormat="1" ht="20.25" customHeight="1" x14ac:dyDescent="0.25">
      <c r="A25" s="588" t="s">
        <v>824</v>
      </c>
      <c r="B25" s="384" t="s">
        <v>288</v>
      </c>
      <c r="C25" s="589"/>
      <c r="D25" s="589"/>
      <c r="E25" s="589"/>
      <c r="F25" s="589"/>
      <c r="G25" s="608">
        <f>G26</f>
        <v>9.5</v>
      </c>
      <c r="H25" s="1047"/>
    </row>
    <row r="26" spans="1:8" s="688" customFormat="1" ht="99" customHeight="1" thickBot="1" x14ac:dyDescent="0.3">
      <c r="A26" s="644"/>
      <c r="B26" s="380" t="s">
        <v>1121</v>
      </c>
      <c r="C26" s="651"/>
      <c r="D26" s="651"/>
      <c r="E26" s="651"/>
      <c r="F26" s="651"/>
      <c r="G26" s="645">
        <v>9.5</v>
      </c>
      <c r="H26" s="1047"/>
    </row>
    <row r="27" spans="1:8" s="740" customFormat="1" ht="31.5" customHeight="1" x14ac:dyDescent="0.25">
      <c r="A27" s="584" t="s">
        <v>824</v>
      </c>
      <c r="B27" s="711" t="s">
        <v>288</v>
      </c>
      <c r="C27" s="585"/>
      <c r="D27" s="585"/>
      <c r="E27" s="585"/>
      <c r="F27" s="585"/>
      <c r="G27" s="675">
        <f>G28+G29+G30</f>
        <v>0</v>
      </c>
      <c r="H27" s="1046" t="s">
        <v>1146</v>
      </c>
    </row>
    <row r="28" spans="1:8" s="740" customFormat="1" ht="25.5" customHeight="1" x14ac:dyDescent="0.25">
      <c r="A28" s="588"/>
      <c r="B28" s="382" t="s">
        <v>1064</v>
      </c>
      <c r="C28" s="589"/>
      <c r="D28" s="589"/>
      <c r="E28" s="589"/>
      <c r="F28" s="589"/>
      <c r="G28" s="608">
        <v>-9865.2999999999993</v>
      </c>
      <c r="H28" s="1047"/>
    </row>
    <row r="29" spans="1:8" s="740" customFormat="1" ht="23.25" customHeight="1" x14ac:dyDescent="0.25">
      <c r="A29" s="588"/>
      <c r="B29" s="382" t="s">
        <v>1063</v>
      </c>
      <c r="C29" s="589"/>
      <c r="D29" s="589"/>
      <c r="E29" s="589"/>
      <c r="F29" s="589"/>
      <c r="G29" s="608">
        <v>7000</v>
      </c>
      <c r="H29" s="1047"/>
    </row>
    <row r="30" spans="1:8" s="740" customFormat="1" ht="23.25" customHeight="1" thickBot="1" x14ac:dyDescent="0.3">
      <c r="A30" s="590"/>
      <c r="B30" s="741" t="s">
        <v>1145</v>
      </c>
      <c r="C30" s="591"/>
      <c r="D30" s="591"/>
      <c r="E30" s="591"/>
      <c r="F30" s="591"/>
      <c r="G30" s="609">
        <v>2865.3</v>
      </c>
      <c r="H30" s="1048"/>
    </row>
    <row r="31" spans="1:8" s="682" customFormat="1" ht="24" customHeight="1" x14ac:dyDescent="0.25">
      <c r="A31" s="707" t="s">
        <v>1088</v>
      </c>
      <c r="B31" s="710" t="s">
        <v>361</v>
      </c>
      <c r="C31" s="708"/>
      <c r="D31" s="708"/>
      <c r="E31" s="708"/>
      <c r="F31" s="708"/>
      <c r="G31" s="709">
        <f>G32+G33</f>
        <v>-224</v>
      </c>
      <c r="H31" s="1047" t="s">
        <v>1093</v>
      </c>
    </row>
    <row r="32" spans="1:8" s="682" customFormat="1" ht="67.5" customHeight="1" x14ac:dyDescent="0.25">
      <c r="A32" s="588"/>
      <c r="B32" s="486" t="s">
        <v>1089</v>
      </c>
      <c r="C32" s="589"/>
      <c r="D32" s="589"/>
      <c r="E32" s="589"/>
      <c r="F32" s="589"/>
      <c r="G32" s="608">
        <v>-524</v>
      </c>
      <c r="H32" s="1047"/>
    </row>
    <row r="33" spans="1:8" s="682" customFormat="1" ht="24" customHeight="1" x14ac:dyDescent="0.25">
      <c r="A33" s="588"/>
      <c r="B33" s="486" t="s">
        <v>1096</v>
      </c>
      <c r="C33" s="589"/>
      <c r="D33" s="589"/>
      <c r="E33" s="589"/>
      <c r="F33" s="589"/>
      <c r="G33" s="608">
        <v>300</v>
      </c>
      <c r="H33" s="1047"/>
    </row>
    <row r="34" spans="1:8" s="682" customFormat="1" ht="24" customHeight="1" x14ac:dyDescent="0.25">
      <c r="A34" s="588" t="s">
        <v>515</v>
      </c>
      <c r="B34" s="384" t="s">
        <v>240</v>
      </c>
      <c r="C34" s="589"/>
      <c r="D34" s="589"/>
      <c r="E34" s="589"/>
      <c r="F34" s="589"/>
      <c r="G34" s="608">
        <f>G35+G36</f>
        <v>194</v>
      </c>
      <c r="H34" s="1047"/>
    </row>
    <row r="35" spans="1:8" s="682" customFormat="1" ht="48.75" customHeight="1" x14ac:dyDescent="0.25">
      <c r="A35" s="588"/>
      <c r="B35" s="486" t="s">
        <v>1091</v>
      </c>
      <c r="C35" s="589"/>
      <c r="D35" s="589"/>
      <c r="E35" s="589"/>
      <c r="F35" s="589"/>
      <c r="G35" s="608">
        <v>153</v>
      </c>
      <c r="H35" s="1047"/>
    </row>
    <row r="36" spans="1:8" s="682" customFormat="1" ht="33.75" customHeight="1" x14ac:dyDescent="0.25">
      <c r="A36" s="588"/>
      <c r="B36" s="486" t="s">
        <v>1097</v>
      </c>
      <c r="C36" s="589"/>
      <c r="D36" s="589"/>
      <c r="E36" s="589"/>
      <c r="F36" s="589"/>
      <c r="G36" s="608">
        <v>41</v>
      </c>
      <c r="H36" s="1047"/>
    </row>
    <row r="37" spans="1:8" s="682" customFormat="1" ht="27.75" customHeight="1" x14ac:dyDescent="0.25">
      <c r="A37" s="588" t="s">
        <v>826</v>
      </c>
      <c r="B37" s="323" t="s">
        <v>318</v>
      </c>
      <c r="C37" s="589"/>
      <c r="D37" s="589"/>
      <c r="E37" s="589"/>
      <c r="F37" s="589"/>
      <c r="G37" s="608">
        <f>G38</f>
        <v>30</v>
      </c>
      <c r="H37" s="1047"/>
    </row>
    <row r="38" spans="1:8" s="682" customFormat="1" ht="84.75" customHeight="1" thickBot="1" x14ac:dyDescent="0.3">
      <c r="A38" s="590"/>
      <c r="B38" s="686" t="s">
        <v>1092</v>
      </c>
      <c r="C38" s="591"/>
      <c r="D38" s="591"/>
      <c r="E38" s="591"/>
      <c r="F38" s="591"/>
      <c r="G38" s="609">
        <v>30</v>
      </c>
      <c r="H38" s="1048"/>
    </row>
    <row r="39" spans="1:8" s="558" customFormat="1" ht="27.75" customHeight="1" x14ac:dyDescent="0.25">
      <c r="A39" s="646" t="s">
        <v>520</v>
      </c>
      <c r="B39" s="428" t="s">
        <v>237</v>
      </c>
      <c r="C39" s="602"/>
      <c r="D39" s="602"/>
      <c r="E39" s="602"/>
      <c r="F39" s="602"/>
      <c r="G39" s="647">
        <f>G40+G46+G52</f>
        <v>0</v>
      </c>
      <c r="H39" s="1046" t="s">
        <v>1067</v>
      </c>
    </row>
    <row r="40" spans="1:8" s="637" customFormat="1" ht="27.75" customHeight="1" x14ac:dyDescent="0.25">
      <c r="A40" s="588" t="s">
        <v>514</v>
      </c>
      <c r="B40" s="323" t="s">
        <v>238</v>
      </c>
      <c r="C40" s="589"/>
      <c r="D40" s="589"/>
      <c r="E40" s="589"/>
      <c r="F40" s="589"/>
      <c r="G40" s="610">
        <f>G41</f>
        <v>2904</v>
      </c>
      <c r="H40" s="1047"/>
    </row>
    <row r="41" spans="1:8" s="558" customFormat="1" ht="37.5" customHeight="1" x14ac:dyDescent="0.25">
      <c r="A41" s="588"/>
      <c r="B41" s="382" t="s">
        <v>1051</v>
      </c>
      <c r="C41" s="589"/>
      <c r="D41" s="589"/>
      <c r="E41" s="589"/>
      <c r="F41" s="589"/>
      <c r="G41" s="608">
        <f>SUM(G42:G45)</f>
        <v>2904</v>
      </c>
      <c r="H41" s="1047"/>
    </row>
    <row r="42" spans="1:8" s="558" customFormat="1" ht="24" customHeight="1" x14ac:dyDescent="0.25">
      <c r="A42" s="588"/>
      <c r="B42" s="382" t="s">
        <v>260</v>
      </c>
      <c r="C42" s="589"/>
      <c r="D42" s="589"/>
      <c r="E42" s="589"/>
      <c r="F42" s="589"/>
      <c r="G42" s="641">
        <v>1500</v>
      </c>
      <c r="H42" s="1047"/>
    </row>
    <row r="43" spans="1:8" s="558" customFormat="1" ht="25.5" customHeight="1" x14ac:dyDescent="0.25">
      <c r="A43" s="600"/>
      <c r="B43" s="382" t="s">
        <v>258</v>
      </c>
      <c r="C43" s="601"/>
      <c r="D43" s="601"/>
      <c r="E43" s="601"/>
      <c r="F43" s="601"/>
      <c r="G43" s="641">
        <v>500</v>
      </c>
      <c r="H43" s="1047"/>
    </row>
    <row r="44" spans="1:8" s="558" customFormat="1" ht="19.5" customHeight="1" x14ac:dyDescent="0.25">
      <c r="A44" s="600"/>
      <c r="B44" s="382" t="s">
        <v>259</v>
      </c>
      <c r="C44" s="601"/>
      <c r="D44" s="601"/>
      <c r="E44" s="601"/>
      <c r="F44" s="601"/>
      <c r="G44" s="641">
        <v>250</v>
      </c>
      <c r="H44" s="1047"/>
    </row>
    <row r="45" spans="1:8" s="558" customFormat="1" ht="18.75" customHeight="1" x14ac:dyDescent="0.25">
      <c r="A45" s="600"/>
      <c r="B45" s="382" t="s">
        <v>265</v>
      </c>
      <c r="C45" s="601"/>
      <c r="D45" s="601"/>
      <c r="E45" s="601"/>
      <c r="F45" s="601"/>
      <c r="G45" s="641">
        <v>654</v>
      </c>
      <c r="H45" s="1047"/>
    </row>
    <row r="46" spans="1:8" s="558" customFormat="1" ht="26.25" customHeight="1" x14ac:dyDescent="0.25">
      <c r="A46" s="600" t="s">
        <v>515</v>
      </c>
      <c r="B46" s="384" t="s">
        <v>240</v>
      </c>
      <c r="C46" s="601"/>
      <c r="D46" s="601"/>
      <c r="E46" s="601"/>
      <c r="F46" s="601"/>
      <c r="G46" s="611">
        <f>G47</f>
        <v>2100</v>
      </c>
      <c r="H46" s="1047"/>
    </row>
    <row r="47" spans="1:8" s="558" customFormat="1" ht="51" customHeight="1" x14ac:dyDescent="0.25">
      <c r="A47" s="642"/>
      <c r="B47" s="382" t="s">
        <v>251</v>
      </c>
      <c r="C47" s="643"/>
      <c r="D47" s="643"/>
      <c r="E47" s="643"/>
      <c r="F47" s="643"/>
      <c r="G47" s="612">
        <f>SUM(G48:G51)</f>
        <v>2100</v>
      </c>
      <c r="H47" s="1047"/>
    </row>
    <row r="48" spans="1:8" s="637" customFormat="1" ht="26.25" customHeight="1" x14ac:dyDescent="0.25">
      <c r="A48" s="642"/>
      <c r="B48" s="382" t="s">
        <v>757</v>
      </c>
      <c r="C48" s="643"/>
      <c r="D48" s="643"/>
      <c r="E48" s="643"/>
      <c r="F48" s="643"/>
      <c r="G48" s="640">
        <v>600</v>
      </c>
      <c r="H48" s="1047"/>
    </row>
    <row r="49" spans="1:8" s="637" customFormat="1" ht="26.25" customHeight="1" x14ac:dyDescent="0.25">
      <c r="A49" s="642"/>
      <c r="B49" s="382" t="s">
        <v>759</v>
      </c>
      <c r="C49" s="643"/>
      <c r="D49" s="643"/>
      <c r="E49" s="643"/>
      <c r="F49" s="643"/>
      <c r="G49" s="640">
        <v>500</v>
      </c>
      <c r="H49" s="1047"/>
    </row>
    <row r="50" spans="1:8" s="637" customFormat="1" ht="26.25" customHeight="1" x14ac:dyDescent="0.25">
      <c r="A50" s="642"/>
      <c r="B50" s="382" t="s">
        <v>762</v>
      </c>
      <c r="C50" s="643"/>
      <c r="D50" s="643"/>
      <c r="E50" s="643"/>
      <c r="F50" s="643"/>
      <c r="G50" s="640">
        <v>400</v>
      </c>
      <c r="H50" s="1047"/>
    </row>
    <row r="51" spans="1:8" s="637" customFormat="1" ht="26.25" customHeight="1" x14ac:dyDescent="0.25">
      <c r="A51" s="642"/>
      <c r="B51" s="382" t="s">
        <v>760</v>
      </c>
      <c r="C51" s="643"/>
      <c r="D51" s="643"/>
      <c r="E51" s="643"/>
      <c r="F51" s="643"/>
      <c r="G51" s="640">
        <v>600</v>
      </c>
      <c r="H51" s="1047"/>
    </row>
    <row r="52" spans="1:8" s="637" customFormat="1" ht="26.25" customHeight="1" x14ac:dyDescent="0.25">
      <c r="A52" s="600" t="s">
        <v>517</v>
      </c>
      <c r="B52" s="384" t="s">
        <v>364</v>
      </c>
      <c r="C52" s="643"/>
      <c r="D52" s="643"/>
      <c r="E52" s="643"/>
      <c r="F52" s="643"/>
      <c r="G52" s="611">
        <f>G53</f>
        <v>-5004</v>
      </c>
      <c r="H52" s="1047"/>
    </row>
    <row r="53" spans="1:8" s="558" customFormat="1" ht="47.25" customHeight="1" thickBot="1" x14ac:dyDescent="0.3">
      <c r="A53" s="672"/>
      <c r="B53" s="650" t="s">
        <v>792</v>
      </c>
      <c r="C53" s="673"/>
      <c r="D53" s="673"/>
      <c r="E53" s="673"/>
      <c r="F53" s="673"/>
      <c r="G53" s="674">
        <v>-5004</v>
      </c>
      <c r="H53" s="1047"/>
    </row>
    <row r="54" spans="1:8" s="558" customFormat="1" ht="23.25" customHeight="1" x14ac:dyDescent="0.25">
      <c r="A54" s="584" t="s">
        <v>847</v>
      </c>
      <c r="B54" s="560" t="s">
        <v>287</v>
      </c>
      <c r="C54" s="585"/>
      <c r="D54" s="585"/>
      <c r="E54" s="585"/>
      <c r="F54" s="585"/>
      <c r="G54" s="606">
        <v>0</v>
      </c>
      <c r="H54" s="1036" t="s">
        <v>1065</v>
      </c>
    </row>
    <row r="55" spans="1:8" s="654" customFormat="1" ht="23.25" customHeight="1" x14ac:dyDescent="0.25">
      <c r="A55" s="588" t="s">
        <v>824</v>
      </c>
      <c r="B55" s="323" t="s">
        <v>288</v>
      </c>
      <c r="C55" s="589"/>
      <c r="D55" s="589"/>
      <c r="E55" s="589"/>
      <c r="F55" s="589"/>
      <c r="G55" s="610">
        <f>G56</f>
        <v>0</v>
      </c>
      <c r="H55" s="1037"/>
    </row>
    <row r="56" spans="1:8" s="558" customFormat="1" ht="24" customHeight="1" x14ac:dyDescent="0.25">
      <c r="A56" s="588"/>
      <c r="B56" s="382" t="s">
        <v>1062</v>
      </c>
      <c r="C56" s="589"/>
      <c r="D56" s="589"/>
      <c r="E56" s="589"/>
      <c r="F56" s="589"/>
      <c r="G56" s="608">
        <f>G57+G58</f>
        <v>0</v>
      </c>
      <c r="H56" s="1037"/>
    </row>
    <row r="57" spans="1:8" s="637" customFormat="1" ht="20.25" customHeight="1" x14ac:dyDescent="0.25">
      <c r="A57" s="588"/>
      <c r="B57" s="382" t="s">
        <v>1064</v>
      </c>
      <c r="C57" s="589"/>
      <c r="D57" s="589"/>
      <c r="E57" s="589"/>
      <c r="F57" s="589"/>
      <c r="G57" s="608">
        <v>-100</v>
      </c>
      <c r="H57" s="1037"/>
    </row>
    <row r="58" spans="1:8" s="558" customFormat="1" ht="31.5" customHeight="1" thickBot="1" x14ac:dyDescent="0.3">
      <c r="A58" s="590"/>
      <c r="B58" s="599" t="s">
        <v>1063</v>
      </c>
      <c r="C58" s="591"/>
      <c r="D58" s="591"/>
      <c r="E58" s="591"/>
      <c r="F58" s="591"/>
      <c r="G58" s="609">
        <v>100</v>
      </c>
      <c r="H58" s="1038"/>
    </row>
    <row r="59" spans="1:8" s="654" customFormat="1" ht="20.25" customHeight="1" x14ac:dyDescent="0.25">
      <c r="A59" s="584" t="s">
        <v>5</v>
      </c>
      <c r="B59" s="578" t="s">
        <v>1071</v>
      </c>
      <c r="C59" s="585"/>
      <c r="D59" s="585"/>
      <c r="E59" s="585"/>
      <c r="F59" s="585"/>
      <c r="G59" s="675">
        <f>G60</f>
        <v>0</v>
      </c>
      <c r="H59" s="1033" t="s">
        <v>1075</v>
      </c>
    </row>
    <row r="60" spans="1:8" s="654" customFormat="1" ht="20.25" customHeight="1" x14ac:dyDescent="0.25">
      <c r="A60" s="588" t="s">
        <v>2</v>
      </c>
      <c r="B60" s="323" t="s">
        <v>291</v>
      </c>
      <c r="C60" s="589"/>
      <c r="D60" s="589"/>
      <c r="E60" s="589"/>
      <c r="F60" s="589"/>
      <c r="G60" s="608">
        <f>G61+G64</f>
        <v>0</v>
      </c>
      <c r="H60" s="1034"/>
    </row>
    <row r="61" spans="1:8" s="654" customFormat="1" ht="15.75" customHeight="1" x14ac:dyDescent="0.25">
      <c r="A61" s="588"/>
      <c r="B61" s="382" t="s">
        <v>1073</v>
      </c>
      <c r="C61" s="589"/>
      <c r="D61" s="589"/>
      <c r="E61" s="589"/>
      <c r="F61" s="589"/>
      <c r="G61" s="608">
        <f>SUM(G62:G63)</f>
        <v>0</v>
      </c>
      <c r="H61" s="1034"/>
    </row>
    <row r="62" spans="1:8" s="654" customFormat="1" ht="17.25" customHeight="1" x14ac:dyDescent="0.25">
      <c r="A62" s="588"/>
      <c r="B62" s="382" t="s">
        <v>745</v>
      </c>
      <c r="C62" s="589"/>
      <c r="D62" s="589"/>
      <c r="E62" s="589"/>
      <c r="F62" s="589"/>
      <c r="G62" s="608">
        <v>-500</v>
      </c>
      <c r="H62" s="1034"/>
    </row>
    <row r="63" spans="1:8" s="654" customFormat="1" ht="19.5" customHeight="1" x14ac:dyDescent="0.25">
      <c r="A63" s="588"/>
      <c r="B63" s="382" t="s">
        <v>1072</v>
      </c>
      <c r="C63" s="589"/>
      <c r="D63" s="589"/>
      <c r="E63" s="589"/>
      <c r="F63" s="589"/>
      <c r="G63" s="608">
        <v>500</v>
      </c>
      <c r="H63" s="1034"/>
    </row>
    <row r="64" spans="1:8" s="654" customFormat="1" ht="33.75" customHeight="1" x14ac:dyDescent="0.25">
      <c r="A64" s="588"/>
      <c r="B64" s="382" t="s">
        <v>1074</v>
      </c>
      <c r="C64" s="589"/>
      <c r="D64" s="589"/>
      <c r="E64" s="589"/>
      <c r="F64" s="589"/>
      <c r="G64" s="608">
        <f>SUM(G65:G66)</f>
        <v>0</v>
      </c>
      <c r="H64" s="1034"/>
    </row>
    <row r="65" spans="1:8" s="654" customFormat="1" ht="22.5" customHeight="1" x14ac:dyDescent="0.25">
      <c r="A65" s="588"/>
      <c r="B65" s="382" t="s">
        <v>745</v>
      </c>
      <c r="C65" s="589"/>
      <c r="D65" s="589"/>
      <c r="E65" s="589"/>
      <c r="F65" s="589"/>
      <c r="G65" s="608">
        <v>-500</v>
      </c>
      <c r="H65" s="1034"/>
    </row>
    <row r="66" spans="1:8" s="654" customFormat="1" ht="20.25" customHeight="1" thickBot="1" x14ac:dyDescent="0.3">
      <c r="A66" s="590"/>
      <c r="B66" s="599" t="s">
        <v>1072</v>
      </c>
      <c r="C66" s="591"/>
      <c r="D66" s="591"/>
      <c r="E66" s="591"/>
      <c r="F66" s="591"/>
      <c r="G66" s="609">
        <v>500</v>
      </c>
      <c r="H66" s="1035"/>
    </row>
    <row r="67" spans="1:8" s="648" customFormat="1" ht="32.25" customHeight="1" thickBot="1" x14ac:dyDescent="0.3">
      <c r="A67" s="613" t="s">
        <v>555</v>
      </c>
      <c r="B67" s="614"/>
      <c r="C67" s="615"/>
      <c r="D67" s="615"/>
      <c r="E67" s="615"/>
      <c r="F67" s="615"/>
      <c r="G67" s="616">
        <f>SUM('свод 2012'!K579)</f>
        <v>0</v>
      </c>
      <c r="H67" s="617"/>
    </row>
    <row r="68" spans="1:8" s="648" customFormat="1" x14ac:dyDescent="0.25">
      <c r="B68" s="649"/>
    </row>
    <row r="69" spans="1:8" s="648" customFormat="1" x14ac:dyDescent="0.25">
      <c r="B69" s="649"/>
    </row>
    <row r="70" spans="1:8" s="648" customFormat="1" x14ac:dyDescent="0.25">
      <c r="B70" s="649"/>
    </row>
    <row r="71" spans="1:8" s="648" customFormat="1" x14ac:dyDescent="0.25">
      <c r="B71" s="649"/>
    </row>
    <row r="72" spans="1:8" s="648" customFormat="1" x14ac:dyDescent="0.25">
      <c r="B72" s="649"/>
    </row>
    <row r="73" spans="1:8" s="648" customFormat="1" x14ac:dyDescent="0.25">
      <c r="B73" s="649"/>
    </row>
    <row r="74" spans="1:8" s="648" customFormat="1" x14ac:dyDescent="0.25">
      <c r="B74" s="649"/>
    </row>
    <row r="75" spans="1:8" s="648" customFormat="1" x14ac:dyDescent="0.25">
      <c r="B75" s="649"/>
    </row>
    <row r="76" spans="1:8" s="648" customFormat="1" x14ac:dyDescent="0.25">
      <c r="B76" s="649"/>
    </row>
    <row r="77" spans="1:8" s="648" customFormat="1" x14ac:dyDescent="0.25">
      <c r="B77" s="649"/>
    </row>
    <row r="78" spans="1:8" s="648" customFormat="1" x14ac:dyDescent="0.25">
      <c r="B78" s="649"/>
    </row>
    <row r="79" spans="1:8" s="648" customFormat="1" x14ac:dyDescent="0.25">
      <c r="B79" s="649"/>
    </row>
    <row r="80" spans="1:8" s="648" customFormat="1" x14ac:dyDescent="0.25">
      <c r="B80" s="649"/>
    </row>
    <row r="81" spans="2:2" s="648" customFormat="1" x14ac:dyDescent="0.25">
      <c r="B81" s="649"/>
    </row>
    <row r="82" spans="2:2" s="648" customFormat="1" x14ac:dyDescent="0.25">
      <c r="B82" s="649"/>
    </row>
    <row r="83" spans="2:2" s="648" customFormat="1" x14ac:dyDescent="0.25">
      <c r="B83" s="649"/>
    </row>
    <row r="84" spans="2:2" s="648" customFormat="1" x14ac:dyDescent="0.25">
      <c r="B84" s="649"/>
    </row>
    <row r="85" spans="2:2" s="648" customFormat="1" x14ac:dyDescent="0.25">
      <c r="B85" s="649"/>
    </row>
    <row r="86" spans="2:2" s="648" customFormat="1" x14ac:dyDescent="0.25">
      <c r="B86" s="649"/>
    </row>
    <row r="87" spans="2:2" s="648" customFormat="1" x14ac:dyDescent="0.25">
      <c r="B87" s="649"/>
    </row>
  </sheetData>
  <mergeCells count="12">
    <mergeCell ref="H59:H66"/>
    <mergeCell ref="H10:H13"/>
    <mergeCell ref="H54:H58"/>
    <mergeCell ref="B2:H2"/>
    <mergeCell ref="A3:H3"/>
    <mergeCell ref="H6:H9"/>
    <mergeCell ref="H14:H16"/>
    <mergeCell ref="H39:H53"/>
    <mergeCell ref="H31:H38"/>
    <mergeCell ref="H17:H20"/>
    <mergeCell ref="H21:H26"/>
    <mergeCell ref="H27:H30"/>
  </mergeCells>
  <pageMargins left="0.55118110236220474" right="0" top="0.19685039370078741" bottom="0.19685039370078741" header="0.19685039370078741" footer="0.15748031496062992"/>
  <pageSetup paperSize="9" scale="64" orientation="portrait" r:id="rId1"/>
  <rowBreaks count="1" manualBreakCount="1">
    <brk id="3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workbookViewId="0">
      <selection activeCell="H18" sqref="H18"/>
    </sheetView>
  </sheetViews>
  <sheetFormatPr defaultColWidth="9.140625" defaultRowHeight="15.75" x14ac:dyDescent="0.25"/>
  <cols>
    <col min="1" max="1" width="12.140625" style="502" customWidth="1"/>
    <col min="2" max="2" width="62.7109375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20.42578125" style="502" customWidth="1"/>
    <col min="8" max="8" width="48.42578125" style="502" customWidth="1"/>
    <col min="9" max="16384" width="9.140625" style="502"/>
  </cols>
  <sheetData>
    <row r="2" spans="1:8" x14ac:dyDescent="0.25">
      <c r="B2" s="1039"/>
      <c r="C2" s="1049"/>
      <c r="D2" s="1049"/>
      <c r="E2" s="1049"/>
      <c r="F2" s="1049"/>
      <c r="G2" s="1049"/>
      <c r="H2" s="1049"/>
    </row>
    <row r="3" spans="1:8" ht="21.75" customHeight="1" x14ac:dyDescent="0.25">
      <c r="A3" s="552"/>
      <c r="B3" s="1039" t="s">
        <v>1164</v>
      </c>
      <c r="C3" s="1049"/>
      <c r="D3" s="1049"/>
      <c r="E3" s="1049"/>
      <c r="F3" s="1049"/>
      <c r="G3" s="1049"/>
      <c r="H3" s="1049"/>
    </row>
    <row r="4" spans="1:8" ht="41.25" customHeight="1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557" t="s">
        <v>819</v>
      </c>
    </row>
    <row r="6" spans="1:8" ht="48" customHeight="1" x14ac:dyDescent="0.25">
      <c r="A6" s="559" t="s">
        <v>2</v>
      </c>
      <c r="B6" s="560" t="s">
        <v>366</v>
      </c>
      <c r="C6" s="561"/>
      <c r="D6" s="561"/>
      <c r="E6" s="561"/>
      <c r="F6" s="561"/>
      <c r="G6" s="679">
        <f>G7</f>
        <v>8500</v>
      </c>
      <c r="H6" s="1046" t="s">
        <v>1155</v>
      </c>
    </row>
    <row r="7" spans="1:8" ht="42.75" customHeight="1" thickBot="1" x14ac:dyDescent="0.3">
      <c r="A7" s="562"/>
      <c r="B7" s="563" t="s">
        <v>1057</v>
      </c>
      <c r="C7" s="564"/>
      <c r="D7" s="564"/>
      <c r="E7" s="564"/>
      <c r="F7" s="564"/>
      <c r="G7" s="565">
        <v>8500</v>
      </c>
      <c r="H7" s="1044"/>
    </row>
    <row r="8" spans="1:8" ht="33" customHeight="1" x14ac:dyDescent="0.25">
      <c r="A8" s="566" t="s">
        <v>516</v>
      </c>
      <c r="B8" s="567" t="s">
        <v>252</v>
      </c>
      <c r="C8" s="568"/>
      <c r="D8" s="568"/>
      <c r="E8" s="568"/>
      <c r="F8" s="568"/>
      <c r="G8" s="680">
        <f>G9</f>
        <v>3000</v>
      </c>
      <c r="H8" s="1046" t="s">
        <v>1156</v>
      </c>
    </row>
    <row r="9" spans="1:8" ht="66.75" customHeight="1" thickBot="1" x14ac:dyDescent="0.3">
      <c r="A9" s="569"/>
      <c r="B9" s="383" t="s">
        <v>979</v>
      </c>
      <c r="C9" s="570"/>
      <c r="D9" s="570"/>
      <c r="E9" s="570"/>
      <c r="F9" s="570"/>
      <c r="G9" s="571">
        <v>3000</v>
      </c>
      <c r="H9" s="1047"/>
    </row>
    <row r="10" spans="1:8" ht="32.25" customHeight="1" thickBot="1" x14ac:dyDescent="0.3">
      <c r="A10" s="572" t="s">
        <v>555</v>
      </c>
      <c r="B10" s="573"/>
      <c r="C10" s="574"/>
      <c r="D10" s="574"/>
      <c r="E10" s="574"/>
      <c r="F10" s="574"/>
      <c r="G10" s="575">
        <f>SUM(G6+G8)</f>
        <v>11500</v>
      </c>
      <c r="H10" s="576"/>
    </row>
  </sheetData>
  <mergeCells count="4">
    <mergeCell ref="H6:H7"/>
    <mergeCell ref="H8:H9"/>
    <mergeCell ref="B2:H2"/>
    <mergeCell ref="B3:H3"/>
  </mergeCells>
  <pageMargins left="0.75" right="0.16" top="0.45" bottom="0.3" header="0.31496062992125984" footer="0.31496062992125984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"/>
  <sheetViews>
    <sheetView workbookViewId="0">
      <selection activeCell="B17" sqref="B17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0" t="s">
        <v>949</v>
      </c>
      <c r="C2" s="1051"/>
      <c r="D2" s="1051"/>
      <c r="E2" s="1051"/>
      <c r="F2" s="1051"/>
      <c r="G2" s="1051"/>
      <c r="H2" s="1051"/>
    </row>
    <row r="4" spans="1:8" ht="19.5" thickBot="1" x14ac:dyDescent="0.35"/>
    <row r="5" spans="1:8" s="501" customFormat="1" ht="36.75" customHeight="1" thickBot="1" x14ac:dyDescent="0.25">
      <c r="A5" s="509" t="s">
        <v>945</v>
      </c>
      <c r="B5" s="510" t="s">
        <v>353</v>
      </c>
      <c r="C5" s="511"/>
      <c r="D5" s="511"/>
      <c r="E5" s="511"/>
      <c r="F5" s="511"/>
      <c r="G5" s="512" t="s">
        <v>901</v>
      </c>
      <c r="H5" s="513" t="s">
        <v>819</v>
      </c>
    </row>
    <row r="6" spans="1:8" s="464" customFormat="1" ht="36.75" customHeight="1" x14ac:dyDescent="0.3">
      <c r="A6" s="519" t="s">
        <v>514</v>
      </c>
      <c r="B6" s="520" t="s">
        <v>238</v>
      </c>
      <c r="C6" s="521"/>
      <c r="D6" s="521"/>
      <c r="E6" s="521"/>
      <c r="F6" s="521"/>
      <c r="G6" s="528">
        <v>0</v>
      </c>
      <c r="H6" s="1052" t="s">
        <v>964</v>
      </c>
    </row>
    <row r="7" spans="1:8" ht="42.75" customHeight="1" x14ac:dyDescent="0.3">
      <c r="A7" s="522"/>
      <c r="B7" s="524" t="s">
        <v>953</v>
      </c>
      <c r="C7" s="523">
        <v>-40036.5</v>
      </c>
      <c r="D7" s="523">
        <v>-40036.5</v>
      </c>
      <c r="E7" s="523">
        <v>-80073</v>
      </c>
      <c r="F7" s="523">
        <f>SUM(C7:E7)</f>
        <v>-160146</v>
      </c>
      <c r="G7" s="529">
        <v>126.4</v>
      </c>
      <c r="H7" s="1053"/>
    </row>
    <row r="8" spans="1:8" ht="47.25" customHeight="1" thickBot="1" x14ac:dyDescent="0.35">
      <c r="A8" s="530"/>
      <c r="B8" s="531" t="s">
        <v>952</v>
      </c>
      <c r="C8" s="532"/>
      <c r="D8" s="532"/>
      <c r="E8" s="532"/>
      <c r="F8" s="532"/>
      <c r="G8" s="533">
        <v>-126.4</v>
      </c>
      <c r="H8" s="1053"/>
    </row>
    <row r="9" spans="1:8" ht="47.25" hidden="1" customHeight="1" x14ac:dyDescent="0.3">
      <c r="A9" s="534"/>
      <c r="B9" s="535" t="s">
        <v>954</v>
      </c>
      <c r="C9" s="536"/>
      <c r="D9" s="536"/>
      <c r="E9" s="536"/>
      <c r="F9" s="536"/>
      <c r="G9" s="537">
        <v>8.3000000000000007</v>
      </c>
      <c r="H9" s="1053"/>
    </row>
    <row r="10" spans="1:8" ht="60.75" hidden="1" customHeight="1" x14ac:dyDescent="0.3">
      <c r="A10" s="525"/>
      <c r="B10" s="526" t="s">
        <v>951</v>
      </c>
      <c r="C10" s="527"/>
      <c r="D10" s="527"/>
      <c r="E10" s="527"/>
      <c r="F10" s="527"/>
      <c r="G10" s="538">
        <v>89.7</v>
      </c>
      <c r="H10" s="1053"/>
    </row>
    <row r="11" spans="1:8" ht="24" customHeight="1" x14ac:dyDescent="0.3">
      <c r="A11" s="539" t="s">
        <v>950</v>
      </c>
      <c r="B11" s="540" t="s">
        <v>878</v>
      </c>
      <c r="C11" s="536"/>
      <c r="D11" s="536"/>
      <c r="E11" s="536"/>
      <c r="F11" s="536"/>
      <c r="G11" s="537">
        <v>-98</v>
      </c>
      <c r="H11" s="1053"/>
    </row>
    <row r="12" spans="1:8" ht="131.25" x14ac:dyDescent="0.3">
      <c r="A12" s="522"/>
      <c r="B12" s="524" t="s">
        <v>52</v>
      </c>
      <c r="C12" s="523"/>
      <c r="D12" s="523"/>
      <c r="E12" s="523"/>
      <c r="F12" s="523"/>
      <c r="G12" s="529">
        <v>-98</v>
      </c>
      <c r="H12" s="1053"/>
    </row>
    <row r="13" spans="1:8" ht="18.75" hidden="1" customHeight="1" x14ac:dyDescent="0.3">
      <c r="A13" s="522">
        <v>707</v>
      </c>
      <c r="B13" s="524"/>
      <c r="C13" s="523"/>
      <c r="D13" s="523"/>
      <c r="E13" s="523"/>
      <c r="F13" s="523"/>
      <c r="G13" s="529"/>
      <c r="H13" s="1053"/>
    </row>
    <row r="14" spans="1:8" ht="18.75" hidden="1" customHeight="1" x14ac:dyDescent="0.3">
      <c r="A14" s="522"/>
      <c r="B14" s="524"/>
      <c r="C14" s="523"/>
      <c r="D14" s="523"/>
      <c r="E14" s="523"/>
      <c r="F14" s="523"/>
      <c r="G14" s="529"/>
      <c r="H14" s="1053"/>
    </row>
    <row r="15" spans="1:8" s="515" customFormat="1" ht="18.75" customHeight="1" x14ac:dyDescent="0.3">
      <c r="A15" s="541" t="s">
        <v>520</v>
      </c>
      <c r="B15" s="542" t="s">
        <v>363</v>
      </c>
      <c r="C15" s="543"/>
      <c r="D15" s="543"/>
      <c r="E15" s="543"/>
      <c r="F15" s="543"/>
      <c r="G15" s="544">
        <f>SUM(G16:G17)</f>
        <v>98</v>
      </c>
      <c r="H15" s="1053"/>
    </row>
    <row r="16" spans="1:8" x14ac:dyDescent="0.3">
      <c r="A16" s="545"/>
      <c r="B16" s="524" t="s">
        <v>954</v>
      </c>
      <c r="C16" s="523"/>
      <c r="D16" s="523"/>
      <c r="E16" s="523"/>
      <c r="F16" s="523"/>
      <c r="G16" s="529">
        <v>8.3000000000000007</v>
      </c>
      <c r="H16" s="1053"/>
    </row>
    <row r="17" spans="1:8" ht="38.25" thickBot="1" x14ac:dyDescent="0.35">
      <c r="A17" s="546"/>
      <c r="B17" s="531" t="s">
        <v>951</v>
      </c>
      <c r="C17" s="532"/>
      <c r="D17" s="532"/>
      <c r="E17" s="532"/>
      <c r="F17" s="532"/>
      <c r="G17" s="533">
        <v>89.7</v>
      </c>
      <c r="H17" s="1054"/>
    </row>
    <row r="18" spans="1:8" ht="39" customHeight="1" thickBot="1" x14ac:dyDescent="0.35">
      <c r="A18" s="506" t="s">
        <v>555</v>
      </c>
      <c r="B18" s="514"/>
      <c r="C18" s="507"/>
      <c r="D18" s="507"/>
      <c r="E18" s="507"/>
      <c r="F18" s="507"/>
      <c r="G18" s="508">
        <f>SUM(G6+G11+G15)</f>
        <v>0</v>
      </c>
      <c r="H18" s="505"/>
    </row>
  </sheetData>
  <mergeCells count="2">
    <mergeCell ref="B2:H2"/>
    <mergeCell ref="H6:H1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10" zoomScaleNormal="110" workbookViewId="0">
      <selection sqref="A1:XFD1048576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1.28515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60" t="s">
        <v>1137</v>
      </c>
      <c r="B1" s="1060"/>
      <c r="C1" s="1060"/>
      <c r="D1" s="1060"/>
      <c r="E1" s="1060"/>
      <c r="F1" s="1060"/>
      <c r="G1" s="1060"/>
      <c r="H1" s="1060"/>
      <c r="I1" s="1060"/>
      <c r="J1" s="1060"/>
    </row>
    <row r="2" spans="1:17" x14ac:dyDescent="0.25">
      <c r="I2" s="713" t="s">
        <v>1130</v>
      </c>
    </row>
    <row r="3" spans="1:17" ht="19.5" customHeight="1" x14ac:dyDescent="0.25">
      <c r="A3" s="1056" t="s">
        <v>655</v>
      </c>
      <c r="B3" s="1056" t="s">
        <v>1105</v>
      </c>
      <c r="C3" s="1056" t="s">
        <v>901</v>
      </c>
      <c r="D3" s="1056" t="s">
        <v>1131</v>
      </c>
      <c r="E3" s="1056"/>
      <c r="F3" s="1056"/>
      <c r="G3" s="1056"/>
      <c r="H3" s="1056"/>
      <c r="I3" s="1056"/>
      <c r="J3" s="1056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56"/>
      <c r="B4" s="1056"/>
      <c r="C4" s="1056"/>
      <c r="D4" s="1056" t="s">
        <v>1132</v>
      </c>
      <c r="E4" s="1056"/>
      <c r="F4" s="1056"/>
      <c r="G4" s="1056" t="s">
        <v>1133</v>
      </c>
      <c r="H4" s="1056"/>
      <c r="I4" s="1056"/>
      <c r="J4" s="1056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56"/>
      <c r="B5" s="1056"/>
      <c r="C5" s="1056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56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-9.3225427377774395E-13</v>
      </c>
      <c r="D6" s="718"/>
      <c r="E6" s="718"/>
      <c r="F6" s="718"/>
      <c r="G6" s="718"/>
      <c r="H6" s="717"/>
      <c r="I6" s="717"/>
      <c r="J6" s="1057" t="s">
        <v>1140</v>
      </c>
    </row>
    <row r="7" spans="1:17" x14ac:dyDescent="0.25">
      <c r="A7" s="663" t="s">
        <v>516</v>
      </c>
      <c r="B7" s="323" t="s">
        <v>252</v>
      </c>
      <c r="C7" s="725">
        <f>SUM(C8:C30)</f>
        <v>-9.3225427377774395E-13</v>
      </c>
      <c r="D7" s="718"/>
      <c r="E7" s="718"/>
      <c r="F7" s="718"/>
      <c r="G7" s="718"/>
      <c r="H7" s="717"/>
      <c r="I7" s="717"/>
      <c r="J7" s="1058"/>
    </row>
    <row r="8" spans="1:17" ht="147" customHeight="1" x14ac:dyDescent="0.25">
      <c r="A8" s="663"/>
      <c r="B8" s="322" t="s">
        <v>1138</v>
      </c>
      <c r="C8" s="726">
        <v>-12027.6</v>
      </c>
      <c r="D8" s="718"/>
      <c r="E8" s="718"/>
      <c r="F8" s="718"/>
      <c r="G8" s="718"/>
      <c r="H8" s="717"/>
      <c r="I8" s="717"/>
      <c r="J8" s="1058"/>
    </row>
    <row r="9" spans="1:17" ht="33.75" customHeight="1" x14ac:dyDescent="0.25">
      <c r="A9" s="719"/>
      <c r="B9" s="322" t="s">
        <v>1129</v>
      </c>
      <c r="C9" s="641">
        <v>1584.8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58"/>
    </row>
    <row r="10" spans="1:17" x14ac:dyDescent="0.25">
      <c r="A10" s="719"/>
      <c r="B10" s="322" t="s">
        <v>1127</v>
      </c>
      <c r="C10" s="641">
        <v>2580.1999999999998</v>
      </c>
      <c r="D10" s="720">
        <f t="shared" ref="D10:D29" si="0">SUM(E10:F10)</f>
        <v>2580200</v>
      </c>
      <c r="E10" s="720"/>
      <c r="F10" s="720">
        <v>2580200</v>
      </c>
      <c r="G10" s="720">
        <f t="shared" ref="G10:G29" si="1">SUM(H10:I10)</f>
        <v>5649640</v>
      </c>
      <c r="H10" s="721">
        <v>5649640</v>
      </c>
      <c r="I10" s="721"/>
      <c r="J10" s="1058"/>
    </row>
    <row r="11" spans="1:17" x14ac:dyDescent="0.25">
      <c r="A11" s="719"/>
      <c r="B11" s="322" t="s">
        <v>756</v>
      </c>
      <c r="C11" s="641">
        <v>148.80000000000001</v>
      </c>
      <c r="D11" s="720">
        <f t="shared" si="0"/>
        <v>148800</v>
      </c>
      <c r="E11" s="720">
        <v>148800</v>
      </c>
      <c r="F11" s="720"/>
      <c r="G11" s="720">
        <f t="shared" si="1"/>
        <v>0</v>
      </c>
      <c r="H11" s="721"/>
      <c r="I11" s="721"/>
      <c r="J11" s="1058"/>
    </row>
    <row r="12" spans="1:17" x14ac:dyDescent="0.25">
      <c r="A12" s="719"/>
      <c r="B12" s="322" t="s">
        <v>757</v>
      </c>
      <c r="C12" s="641">
        <v>373</v>
      </c>
      <c r="D12" s="720">
        <f t="shared" si="0"/>
        <v>373000</v>
      </c>
      <c r="E12" s="720">
        <v>373000</v>
      </c>
      <c r="F12" s="720"/>
      <c r="G12" s="720">
        <f t="shared" si="1"/>
        <v>0</v>
      </c>
      <c r="H12" s="721"/>
      <c r="I12" s="721"/>
      <c r="J12" s="1058"/>
    </row>
    <row r="13" spans="1:17" x14ac:dyDescent="0.25">
      <c r="A13" s="719"/>
      <c r="B13" s="322" t="s">
        <v>758</v>
      </c>
      <c r="C13" s="641">
        <v>373</v>
      </c>
      <c r="D13" s="720">
        <f t="shared" si="0"/>
        <v>373000</v>
      </c>
      <c r="E13" s="720">
        <v>373000</v>
      </c>
      <c r="F13" s="720"/>
      <c r="G13" s="720">
        <f t="shared" si="1"/>
        <v>0</v>
      </c>
      <c r="H13" s="721"/>
      <c r="I13" s="721"/>
      <c r="J13" s="1058"/>
    </row>
    <row r="14" spans="1:17" x14ac:dyDescent="0.25">
      <c r="A14" s="719"/>
      <c r="B14" s="322" t="s">
        <v>759</v>
      </c>
      <c r="C14" s="641">
        <v>448</v>
      </c>
      <c r="D14" s="720">
        <f t="shared" si="0"/>
        <v>448000</v>
      </c>
      <c r="E14" s="720">
        <v>448000</v>
      </c>
      <c r="F14" s="720"/>
      <c r="G14" s="720">
        <f t="shared" si="1"/>
        <v>0</v>
      </c>
      <c r="H14" s="721"/>
      <c r="I14" s="721"/>
      <c r="J14" s="1058"/>
    </row>
    <row r="15" spans="1:17" x14ac:dyDescent="0.25">
      <c r="A15" s="719"/>
      <c r="B15" s="322" t="s">
        <v>762</v>
      </c>
      <c r="C15" s="641">
        <v>144</v>
      </c>
      <c r="D15" s="720">
        <f t="shared" si="0"/>
        <v>144000</v>
      </c>
      <c r="E15" s="720">
        <v>144000</v>
      </c>
      <c r="F15" s="720"/>
      <c r="G15" s="720">
        <f t="shared" si="1"/>
        <v>0</v>
      </c>
      <c r="H15" s="721"/>
      <c r="I15" s="721"/>
      <c r="J15" s="1058"/>
    </row>
    <row r="16" spans="1:17" x14ac:dyDescent="0.25">
      <c r="A16" s="719"/>
      <c r="B16" s="322" t="s">
        <v>760</v>
      </c>
      <c r="C16" s="641">
        <v>112</v>
      </c>
      <c r="D16" s="720">
        <f t="shared" si="0"/>
        <v>112000</v>
      </c>
      <c r="E16" s="720">
        <v>112000</v>
      </c>
      <c r="F16" s="720"/>
      <c r="G16" s="720">
        <f t="shared" si="1"/>
        <v>0</v>
      </c>
      <c r="H16" s="721"/>
      <c r="I16" s="721"/>
      <c r="J16" s="1058"/>
    </row>
    <row r="17" spans="1:10" x14ac:dyDescent="0.25">
      <c r="A17" s="719"/>
      <c r="B17" s="322" t="s">
        <v>761</v>
      </c>
      <c r="C17" s="641">
        <v>280</v>
      </c>
      <c r="D17" s="720">
        <f t="shared" si="0"/>
        <v>280000</v>
      </c>
      <c r="E17" s="720">
        <v>280000</v>
      </c>
      <c r="F17" s="720"/>
      <c r="G17" s="720">
        <f t="shared" si="1"/>
        <v>0</v>
      </c>
      <c r="H17" s="721"/>
      <c r="I17" s="721"/>
      <c r="J17" s="1058"/>
    </row>
    <row r="18" spans="1:10" x14ac:dyDescent="0.25">
      <c r="A18" s="719"/>
      <c r="B18" s="322" t="s">
        <v>409</v>
      </c>
      <c r="C18" s="641">
        <v>148.80000000000001</v>
      </c>
      <c r="D18" s="720">
        <f t="shared" si="0"/>
        <v>148800</v>
      </c>
      <c r="E18" s="720">
        <v>148800</v>
      </c>
      <c r="F18" s="720"/>
      <c r="G18" s="720">
        <f t="shared" si="1"/>
        <v>0</v>
      </c>
      <c r="H18" s="721"/>
      <c r="I18" s="721"/>
      <c r="J18" s="1058"/>
    </row>
    <row r="19" spans="1:10" x14ac:dyDescent="0.25">
      <c r="A19" s="719"/>
      <c r="B19" s="322" t="s">
        <v>969</v>
      </c>
      <c r="C19" s="641">
        <v>200</v>
      </c>
      <c r="D19" s="720">
        <f t="shared" si="0"/>
        <v>200000</v>
      </c>
      <c r="E19" s="720"/>
      <c r="F19" s="720">
        <v>200000</v>
      </c>
      <c r="G19" s="720">
        <f t="shared" si="1"/>
        <v>142800</v>
      </c>
      <c r="H19" s="721">
        <v>142800</v>
      </c>
      <c r="I19" s="721"/>
      <c r="J19" s="1058"/>
    </row>
    <row r="20" spans="1:10" x14ac:dyDescent="0.25">
      <c r="A20" s="719"/>
      <c r="B20" s="322" t="s">
        <v>773</v>
      </c>
      <c r="C20" s="641">
        <v>1850</v>
      </c>
      <c r="D20" s="720">
        <f t="shared" si="0"/>
        <v>1850000</v>
      </c>
      <c r="E20" s="720"/>
      <c r="F20" s="720">
        <v>1850000</v>
      </c>
      <c r="G20" s="720">
        <f t="shared" si="1"/>
        <v>0</v>
      </c>
      <c r="H20" s="721"/>
      <c r="I20" s="721"/>
      <c r="J20" s="1058"/>
    </row>
    <row r="21" spans="1:10" ht="52.5" customHeight="1" x14ac:dyDescent="0.25">
      <c r="A21" s="719"/>
      <c r="B21" s="322" t="s">
        <v>430</v>
      </c>
      <c r="C21" s="641">
        <v>800.9</v>
      </c>
      <c r="D21" s="720">
        <f t="shared" si="0"/>
        <v>800931.4</v>
      </c>
      <c r="E21" s="720"/>
      <c r="F21" s="720">
        <v>800931.4</v>
      </c>
      <c r="G21" s="720">
        <f t="shared" si="1"/>
        <v>0</v>
      </c>
      <c r="H21" s="721"/>
      <c r="I21" s="721"/>
      <c r="J21" s="1058"/>
    </row>
    <row r="22" spans="1:10" x14ac:dyDescent="0.25">
      <c r="A22" s="719"/>
      <c r="B22" s="322" t="s">
        <v>1128</v>
      </c>
      <c r="C22" s="641">
        <v>712.8</v>
      </c>
      <c r="D22" s="720">
        <f t="shared" si="0"/>
        <v>712805.5</v>
      </c>
      <c r="E22" s="720"/>
      <c r="F22" s="720">
        <v>712805.5</v>
      </c>
      <c r="G22" s="720">
        <f t="shared" si="1"/>
        <v>0</v>
      </c>
      <c r="H22" s="721"/>
      <c r="I22" s="721"/>
      <c r="J22" s="1058"/>
    </row>
    <row r="23" spans="1:10" x14ac:dyDescent="0.25">
      <c r="A23" s="719"/>
      <c r="B23" s="322" t="s">
        <v>283</v>
      </c>
      <c r="C23" s="641">
        <v>365.2</v>
      </c>
      <c r="D23" s="720">
        <f t="shared" si="0"/>
        <v>407019.2</v>
      </c>
      <c r="E23" s="720"/>
      <c r="F23" s="720">
        <v>407019.2</v>
      </c>
      <c r="G23" s="720">
        <f t="shared" si="1"/>
        <v>0</v>
      </c>
      <c r="H23" s="721"/>
      <c r="I23" s="721"/>
      <c r="J23" s="1058"/>
    </row>
    <row r="24" spans="1:10" x14ac:dyDescent="0.25">
      <c r="A24" s="719"/>
      <c r="B24" s="322" t="s">
        <v>959</v>
      </c>
      <c r="C24" s="641">
        <v>407</v>
      </c>
      <c r="D24" s="720">
        <f t="shared" si="0"/>
        <v>365175.3</v>
      </c>
      <c r="E24" s="720"/>
      <c r="F24" s="720">
        <v>365175.3</v>
      </c>
      <c r="G24" s="720">
        <f t="shared" si="1"/>
        <v>0</v>
      </c>
      <c r="H24" s="721"/>
      <c r="I24" s="721"/>
      <c r="J24" s="1058"/>
    </row>
    <row r="25" spans="1:10" x14ac:dyDescent="0.25">
      <c r="A25" s="719"/>
      <c r="B25" s="322" t="s">
        <v>432</v>
      </c>
      <c r="C25" s="641">
        <v>141.5</v>
      </c>
      <c r="D25" s="720">
        <f t="shared" si="0"/>
        <v>841115.5</v>
      </c>
      <c r="E25" s="720"/>
      <c r="F25" s="720">
        <v>841115.5</v>
      </c>
      <c r="G25" s="720">
        <f t="shared" si="1"/>
        <v>0</v>
      </c>
      <c r="H25" s="721"/>
      <c r="I25" s="721"/>
      <c r="J25" s="1058"/>
    </row>
    <row r="26" spans="1:10" x14ac:dyDescent="0.25">
      <c r="A26" s="719"/>
      <c r="B26" s="322" t="s">
        <v>1109</v>
      </c>
      <c r="C26" s="641">
        <v>42.4</v>
      </c>
      <c r="D26" s="720">
        <f t="shared" si="0"/>
        <v>75000</v>
      </c>
      <c r="E26" s="720"/>
      <c r="F26" s="720">
        <v>75000</v>
      </c>
      <c r="G26" s="720">
        <f t="shared" si="1"/>
        <v>0</v>
      </c>
      <c r="H26" s="721"/>
      <c r="I26" s="721"/>
      <c r="J26" s="1058"/>
    </row>
    <row r="27" spans="1:10" x14ac:dyDescent="0.25">
      <c r="A27" s="719"/>
      <c r="B27" s="322" t="s">
        <v>269</v>
      </c>
      <c r="C27" s="641">
        <v>75</v>
      </c>
      <c r="D27" s="720">
        <f t="shared" si="0"/>
        <v>141466.5</v>
      </c>
      <c r="E27" s="720"/>
      <c r="F27" s="720">
        <v>141466.5</v>
      </c>
      <c r="G27" s="720">
        <f t="shared" si="1"/>
        <v>0</v>
      </c>
      <c r="H27" s="721"/>
      <c r="I27" s="721"/>
      <c r="J27" s="1058"/>
    </row>
    <row r="28" spans="1:10" ht="31.5" x14ac:dyDescent="0.25">
      <c r="A28" s="719"/>
      <c r="B28" s="322" t="s">
        <v>124</v>
      </c>
      <c r="C28" s="641">
        <v>841.1</v>
      </c>
      <c r="D28" s="720">
        <f t="shared" si="0"/>
        <v>42418</v>
      </c>
      <c r="E28" s="720"/>
      <c r="F28" s="720">
        <v>42418</v>
      </c>
      <c r="G28" s="720"/>
      <c r="H28" s="721"/>
      <c r="I28" s="721"/>
      <c r="J28" s="1058"/>
    </row>
    <row r="29" spans="1:10" ht="31.5" x14ac:dyDescent="0.25">
      <c r="A29" s="719"/>
      <c r="B29" s="322" t="s">
        <v>112</v>
      </c>
      <c r="C29" s="641">
        <v>400</v>
      </c>
      <c r="D29" s="720">
        <f t="shared" si="0"/>
        <v>400000</v>
      </c>
      <c r="E29" s="720"/>
      <c r="F29" s="720">
        <v>400000</v>
      </c>
      <c r="G29" s="720">
        <f t="shared" si="1"/>
        <v>228060</v>
      </c>
      <c r="H29" s="721">
        <v>228060</v>
      </c>
      <c r="I29" s="721"/>
      <c r="J29" s="1058"/>
    </row>
    <row r="30" spans="1:10" ht="47.25" x14ac:dyDescent="0.25">
      <c r="A30" s="719"/>
      <c r="B30" s="322" t="s">
        <v>1139</v>
      </c>
      <c r="C30" s="641">
        <v>-0.9</v>
      </c>
      <c r="D30" s="720"/>
      <c r="E30" s="720"/>
      <c r="F30" s="720"/>
      <c r="G30" s="720"/>
      <c r="H30" s="721"/>
      <c r="I30" s="721"/>
      <c r="J30" s="1058"/>
    </row>
    <row r="31" spans="1:10" x14ac:dyDescent="0.25">
      <c r="A31" s="1055" t="s">
        <v>324</v>
      </c>
      <c r="B31" s="1055"/>
      <c r="C31" s="727">
        <v>0</v>
      </c>
      <c r="D31" s="723">
        <f t="shared" ref="D31:I31" si="2">SUM(D9:D29)</f>
        <v>12028532.17</v>
      </c>
      <c r="E31" s="723">
        <f t="shared" si="2"/>
        <v>2027600</v>
      </c>
      <c r="F31" s="723">
        <f t="shared" si="2"/>
        <v>10000932.17</v>
      </c>
      <c r="G31" s="723">
        <f t="shared" si="2"/>
        <v>14175900</v>
      </c>
      <c r="H31" s="722">
        <f t="shared" si="2"/>
        <v>6020500</v>
      </c>
      <c r="I31" s="722">
        <f t="shared" si="2"/>
        <v>8155400</v>
      </c>
      <c r="J31" s="1059"/>
    </row>
  </sheetData>
  <mergeCells count="10">
    <mergeCell ref="A31:B31"/>
    <mergeCell ref="J3:J5"/>
    <mergeCell ref="J6:J31"/>
    <mergeCell ref="A1:J1"/>
    <mergeCell ref="A3:A5"/>
    <mergeCell ref="B3:B5"/>
    <mergeCell ref="C3:C5"/>
    <mergeCell ref="D3:I3"/>
    <mergeCell ref="D4:F4"/>
    <mergeCell ref="G4:I4"/>
  </mergeCells>
  <pageMargins left="0.70866141732283472" right="0.11811023622047245" top="0.15748031496062992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workbookViewId="0">
      <selection activeCell="H19" sqref="H19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0" t="s">
        <v>1165</v>
      </c>
      <c r="C2" s="1051"/>
      <c r="D2" s="1051"/>
      <c r="E2" s="1051"/>
      <c r="F2" s="1051"/>
      <c r="G2" s="1051"/>
      <c r="H2" s="1051"/>
    </row>
    <row r="4" spans="1:8" x14ac:dyDescent="0.3">
      <c r="G4" s="619"/>
    </row>
    <row r="5" spans="1:8" s="501" customFormat="1" ht="36.75" customHeight="1" x14ac:dyDescent="0.2">
      <c r="A5" s="691" t="s">
        <v>945</v>
      </c>
      <c r="B5" s="691" t="s">
        <v>353</v>
      </c>
      <c r="C5" s="692"/>
      <c r="D5" s="692"/>
      <c r="E5" s="692"/>
      <c r="F5" s="692"/>
      <c r="G5" s="466" t="s">
        <v>901</v>
      </c>
      <c r="H5" s="692" t="s">
        <v>819</v>
      </c>
    </row>
    <row r="6" spans="1:8" s="501" customFormat="1" ht="42.75" customHeight="1" x14ac:dyDescent="0.3">
      <c r="A6" s="693" t="s">
        <v>935</v>
      </c>
      <c r="B6" s="449" t="s">
        <v>202</v>
      </c>
      <c r="C6" s="594"/>
      <c r="D6" s="594"/>
      <c r="E6" s="594"/>
      <c r="F6" s="594"/>
      <c r="G6" s="595">
        <f>G7</f>
        <v>388.3</v>
      </c>
      <c r="H6" s="1061" t="s">
        <v>1070</v>
      </c>
    </row>
    <row r="7" spans="1:8" s="501" customFormat="1" ht="57.75" customHeight="1" x14ac:dyDescent="0.3">
      <c r="A7" s="596"/>
      <c r="B7" s="450" t="s">
        <v>388</v>
      </c>
      <c r="C7" s="596"/>
      <c r="D7" s="596"/>
      <c r="E7" s="596"/>
      <c r="F7" s="596"/>
      <c r="G7" s="593">
        <v>388.3</v>
      </c>
      <c r="H7" s="1061"/>
    </row>
  </sheetData>
  <mergeCells count="2">
    <mergeCell ref="B2:H2"/>
    <mergeCell ref="H6:H7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topLeftCell="A10" workbookViewId="0">
      <selection activeCell="B8" sqref="B8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0" t="s">
        <v>1126</v>
      </c>
      <c r="C2" s="1051"/>
      <c r="D2" s="1051"/>
      <c r="E2" s="1051"/>
      <c r="F2" s="1051"/>
      <c r="G2" s="1051"/>
      <c r="H2" s="1051"/>
    </row>
    <row r="4" spans="1:8" ht="19.5" thickBot="1" x14ac:dyDescent="0.35">
      <c r="G4" s="518"/>
    </row>
    <row r="5" spans="1:8" s="501" customFormat="1" ht="36.75" customHeight="1" thickBot="1" x14ac:dyDescent="0.25">
      <c r="A5" s="497" t="s">
        <v>945</v>
      </c>
      <c r="B5" s="498" t="s">
        <v>353</v>
      </c>
      <c r="C5" s="499"/>
      <c r="D5" s="499"/>
      <c r="E5" s="499"/>
      <c r="F5" s="499"/>
      <c r="G5" s="598" t="s">
        <v>901</v>
      </c>
      <c r="H5" s="500" t="s">
        <v>819</v>
      </c>
    </row>
    <row r="6" spans="1:8" ht="54.75" customHeight="1" x14ac:dyDescent="0.3">
      <c r="A6" s="732" t="s">
        <v>902</v>
      </c>
      <c r="B6" s="733" t="s">
        <v>166</v>
      </c>
      <c r="C6" s="734"/>
      <c r="D6" s="734"/>
      <c r="E6" s="734"/>
      <c r="F6" s="734"/>
      <c r="G6" s="735">
        <f>G7</f>
        <v>22224.6</v>
      </c>
      <c r="H6" s="1062" t="s">
        <v>1157</v>
      </c>
    </row>
    <row r="7" spans="1:8" ht="56.25" x14ac:dyDescent="0.3">
      <c r="A7" s="656" t="s">
        <v>1017</v>
      </c>
      <c r="B7" s="449" t="s">
        <v>179</v>
      </c>
      <c r="C7" s="596"/>
      <c r="D7" s="596"/>
      <c r="E7" s="596"/>
      <c r="F7" s="596"/>
      <c r="G7" s="659">
        <f>G8</f>
        <v>22224.6</v>
      </c>
      <c r="H7" s="1063"/>
    </row>
    <row r="8" spans="1:8" ht="94.5" thickBot="1" x14ac:dyDescent="0.35">
      <c r="A8" s="736"/>
      <c r="B8" s="745" t="s">
        <v>1158</v>
      </c>
      <c r="C8" s="738"/>
      <c r="D8" s="738"/>
      <c r="E8" s="738"/>
      <c r="F8" s="738"/>
      <c r="G8" s="739">
        <v>22224.6</v>
      </c>
      <c r="H8" s="1064"/>
    </row>
    <row r="9" spans="1:8" s="501" customFormat="1" ht="30.75" customHeight="1" x14ac:dyDescent="0.3">
      <c r="A9" s="751" t="s">
        <v>520</v>
      </c>
      <c r="B9" s="428" t="s">
        <v>237</v>
      </c>
      <c r="C9" s="734"/>
      <c r="D9" s="734"/>
      <c r="E9" s="734"/>
      <c r="F9" s="734"/>
      <c r="G9" s="735">
        <f>G10+G16+G22+G25</f>
        <v>46627</v>
      </c>
      <c r="H9" s="1046" t="s">
        <v>1104</v>
      </c>
    </row>
    <row r="10" spans="1:8" s="592" customFormat="1" ht="29.25" customHeight="1" x14ac:dyDescent="0.3">
      <c r="A10" s="656" t="s">
        <v>514</v>
      </c>
      <c r="B10" s="449" t="s">
        <v>238</v>
      </c>
      <c r="C10" s="597"/>
      <c r="D10" s="597"/>
      <c r="E10" s="597"/>
      <c r="F10" s="597"/>
      <c r="G10" s="657">
        <f>G11</f>
        <v>2904</v>
      </c>
      <c r="H10" s="1047"/>
    </row>
    <row r="11" spans="1:8" s="592" customFormat="1" ht="63.75" customHeight="1" x14ac:dyDescent="0.3">
      <c r="A11" s="655"/>
      <c r="B11" s="450" t="s">
        <v>1051</v>
      </c>
      <c r="C11" s="597"/>
      <c r="D11" s="597"/>
      <c r="E11" s="597"/>
      <c r="F11" s="597"/>
      <c r="G11" s="658">
        <f>G12+G13+G14+G15</f>
        <v>2904</v>
      </c>
      <c r="H11" s="1047"/>
    </row>
    <row r="12" spans="1:8" s="592" customFormat="1" ht="29.25" customHeight="1" x14ac:dyDescent="0.3">
      <c r="A12" s="655"/>
      <c r="B12" s="450" t="s">
        <v>260</v>
      </c>
      <c r="C12" s="597"/>
      <c r="D12" s="597"/>
      <c r="E12" s="597"/>
      <c r="F12" s="597"/>
      <c r="G12" s="439">
        <v>1500</v>
      </c>
      <c r="H12" s="1047"/>
    </row>
    <row r="13" spans="1:8" s="592" customFormat="1" ht="29.25" customHeight="1" x14ac:dyDescent="0.3">
      <c r="A13" s="655"/>
      <c r="B13" s="450" t="s">
        <v>258</v>
      </c>
      <c r="C13" s="597"/>
      <c r="D13" s="597"/>
      <c r="E13" s="597"/>
      <c r="F13" s="597"/>
      <c r="G13" s="439">
        <v>500</v>
      </c>
      <c r="H13" s="1047"/>
    </row>
    <row r="14" spans="1:8" s="592" customFormat="1" ht="29.25" customHeight="1" x14ac:dyDescent="0.3">
      <c r="A14" s="655"/>
      <c r="B14" s="450" t="s">
        <v>259</v>
      </c>
      <c r="C14" s="597"/>
      <c r="D14" s="597"/>
      <c r="E14" s="597"/>
      <c r="F14" s="597"/>
      <c r="G14" s="439">
        <v>250</v>
      </c>
      <c r="H14" s="1047"/>
    </row>
    <row r="15" spans="1:8" s="592" customFormat="1" ht="29.25" customHeight="1" x14ac:dyDescent="0.3">
      <c r="A15" s="655"/>
      <c r="B15" s="450" t="s">
        <v>265</v>
      </c>
      <c r="C15" s="597"/>
      <c r="D15" s="597"/>
      <c r="E15" s="597"/>
      <c r="F15" s="597"/>
      <c r="G15" s="439">
        <v>654</v>
      </c>
      <c r="H15" s="1047"/>
    </row>
    <row r="16" spans="1:8" s="592" customFormat="1" ht="29.25" customHeight="1" x14ac:dyDescent="0.3">
      <c r="A16" s="656" t="s">
        <v>515</v>
      </c>
      <c r="B16" s="449" t="s">
        <v>240</v>
      </c>
      <c r="C16" s="597"/>
      <c r="D16" s="597"/>
      <c r="E16" s="597"/>
      <c r="F16" s="597"/>
      <c r="G16" s="657">
        <f>G18+G19+G20+G21</f>
        <v>2100</v>
      </c>
      <c r="H16" s="1047"/>
    </row>
    <row r="17" spans="1:8" s="592" customFormat="1" ht="60.75" customHeight="1" x14ac:dyDescent="0.3">
      <c r="A17" s="656"/>
      <c r="B17" s="450" t="s">
        <v>1051</v>
      </c>
      <c r="C17" s="597"/>
      <c r="D17" s="597"/>
      <c r="E17" s="597"/>
      <c r="F17" s="597"/>
      <c r="G17" s="657"/>
      <c r="H17" s="1047"/>
    </row>
    <row r="18" spans="1:8" s="592" customFormat="1" ht="29.25" customHeight="1" x14ac:dyDescent="0.3">
      <c r="A18" s="655"/>
      <c r="B18" s="450" t="s">
        <v>757</v>
      </c>
      <c r="C18" s="597"/>
      <c r="D18" s="597"/>
      <c r="E18" s="597"/>
      <c r="F18" s="597"/>
      <c r="G18" s="439">
        <v>600</v>
      </c>
      <c r="H18" s="1047"/>
    </row>
    <row r="19" spans="1:8" s="592" customFormat="1" ht="29.25" customHeight="1" x14ac:dyDescent="0.3">
      <c r="A19" s="655"/>
      <c r="B19" s="450" t="s">
        <v>759</v>
      </c>
      <c r="C19" s="597"/>
      <c r="D19" s="597"/>
      <c r="E19" s="597"/>
      <c r="F19" s="597"/>
      <c r="G19" s="439">
        <v>500</v>
      </c>
      <c r="H19" s="1047"/>
    </row>
    <row r="20" spans="1:8" s="592" customFormat="1" ht="29.25" customHeight="1" x14ac:dyDescent="0.3">
      <c r="A20" s="655"/>
      <c r="B20" s="450" t="s">
        <v>762</v>
      </c>
      <c r="C20" s="597"/>
      <c r="D20" s="597"/>
      <c r="E20" s="597"/>
      <c r="F20" s="597"/>
      <c r="G20" s="439">
        <v>400</v>
      </c>
      <c r="H20" s="1047"/>
    </row>
    <row r="21" spans="1:8" s="592" customFormat="1" ht="29.25" customHeight="1" x14ac:dyDescent="0.3">
      <c r="A21" s="655"/>
      <c r="B21" s="450" t="s">
        <v>760</v>
      </c>
      <c r="C21" s="597"/>
      <c r="D21" s="597"/>
      <c r="E21" s="597"/>
      <c r="F21" s="597"/>
      <c r="G21" s="439">
        <v>600</v>
      </c>
      <c r="H21" s="1047"/>
    </row>
    <row r="22" spans="1:8" s="592" customFormat="1" ht="29.25" customHeight="1" x14ac:dyDescent="0.3">
      <c r="A22" s="656" t="s">
        <v>517</v>
      </c>
      <c r="B22" s="449" t="s">
        <v>250</v>
      </c>
      <c r="C22" s="597"/>
      <c r="D22" s="597"/>
      <c r="E22" s="597"/>
      <c r="F22" s="597"/>
      <c r="G22" s="657">
        <f>G24</f>
        <v>-5004</v>
      </c>
      <c r="H22" s="1047"/>
    </row>
    <row r="23" spans="1:8" s="592" customFormat="1" ht="62.25" customHeight="1" x14ac:dyDescent="0.3">
      <c r="A23" s="656"/>
      <c r="B23" s="450" t="s">
        <v>1051</v>
      </c>
      <c r="C23" s="597"/>
      <c r="D23" s="597"/>
      <c r="E23" s="597"/>
      <c r="F23" s="597"/>
      <c r="G23" s="657">
        <f>G24</f>
        <v>-5004</v>
      </c>
      <c r="H23" s="1047"/>
    </row>
    <row r="24" spans="1:8" ht="35.25" customHeight="1" thickBot="1" x14ac:dyDescent="0.35">
      <c r="A24" s="728"/>
      <c r="B24" s="729" t="s">
        <v>1107</v>
      </c>
      <c r="C24" s="730"/>
      <c r="D24" s="730"/>
      <c r="E24" s="730"/>
      <c r="F24" s="730"/>
      <c r="G24" s="731">
        <v>-5004</v>
      </c>
      <c r="H24" s="1047"/>
    </row>
    <row r="25" spans="1:8" ht="35.25" customHeight="1" x14ac:dyDescent="0.3">
      <c r="A25" s="732" t="s">
        <v>514</v>
      </c>
      <c r="B25" s="733" t="s">
        <v>238</v>
      </c>
      <c r="C25" s="734"/>
      <c r="D25" s="734"/>
      <c r="E25" s="734"/>
      <c r="F25" s="734"/>
      <c r="G25" s="735">
        <f>G26</f>
        <v>46627</v>
      </c>
      <c r="H25" s="1046" t="s">
        <v>1143</v>
      </c>
    </row>
    <row r="26" spans="1:8" ht="94.5" thickBot="1" x14ac:dyDescent="0.35">
      <c r="A26" s="736"/>
      <c r="B26" s="737" t="s">
        <v>406</v>
      </c>
      <c r="C26" s="738"/>
      <c r="D26" s="738"/>
      <c r="E26" s="738"/>
      <c r="F26" s="738"/>
      <c r="G26" s="739">
        <v>46627</v>
      </c>
      <c r="H26" s="1048"/>
    </row>
    <row r="27" spans="1:8" s="515" customFormat="1" ht="19.5" thickBot="1" x14ac:dyDescent="0.35">
      <c r="A27" s="746"/>
      <c r="B27" s="747" t="s">
        <v>555</v>
      </c>
      <c r="C27" s="748"/>
      <c r="D27" s="748"/>
      <c r="E27" s="748"/>
      <c r="F27" s="748"/>
      <c r="G27" s="750">
        <f>G6+G9</f>
        <v>68851.600000000006</v>
      </c>
      <c r="H27" s="749"/>
    </row>
  </sheetData>
  <mergeCells count="4">
    <mergeCell ref="B2:H2"/>
    <mergeCell ref="H9:H24"/>
    <mergeCell ref="H25:H26"/>
    <mergeCell ref="H6:H8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7"/>
  <sheetViews>
    <sheetView zoomScaleNormal="100" workbookViewId="0">
      <selection activeCell="N11" sqref="N11"/>
    </sheetView>
  </sheetViews>
  <sheetFormatPr defaultColWidth="9.140625" defaultRowHeight="18.75" x14ac:dyDescent="0.3"/>
  <cols>
    <col min="1" max="1" width="11.85546875" style="618" customWidth="1"/>
    <col min="2" max="2" width="90.710937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3.140625" style="462" customWidth="1"/>
    <col min="8" max="9" width="19.28515625" style="464" customWidth="1"/>
    <col min="10" max="10" width="29.42578125" style="462" customWidth="1"/>
    <col min="11" max="13" width="9.140625" style="462"/>
    <col min="14" max="14" width="14.140625" style="462" customWidth="1"/>
    <col min="15" max="16384" width="9.140625" style="462"/>
  </cols>
  <sheetData>
    <row r="2" spans="1:15" x14ac:dyDescent="0.3">
      <c r="B2" s="1050" t="s">
        <v>1125</v>
      </c>
      <c r="C2" s="1067"/>
      <c r="D2" s="1067"/>
      <c r="E2" s="1067"/>
      <c r="F2" s="1067"/>
      <c r="G2" s="1067"/>
      <c r="H2" s="1067"/>
      <c r="I2" s="1067"/>
      <c r="J2" s="1067"/>
    </row>
    <row r="4" spans="1:15" x14ac:dyDescent="0.3">
      <c r="H4" s="660"/>
      <c r="I4" s="660"/>
    </row>
    <row r="5" spans="1:15" s="551" customFormat="1" ht="61.5" customHeight="1" x14ac:dyDescent="0.3">
      <c r="A5" s="696" t="s">
        <v>945</v>
      </c>
      <c r="B5" s="697" t="s">
        <v>353</v>
      </c>
      <c r="C5" s="698"/>
      <c r="D5" s="698"/>
      <c r="E5" s="698"/>
      <c r="F5" s="698"/>
      <c r="G5" s="661" t="s">
        <v>901</v>
      </c>
      <c r="H5" s="699" t="s">
        <v>839</v>
      </c>
      <c r="I5" s="700" t="s">
        <v>811</v>
      </c>
      <c r="J5" s="701" t="s">
        <v>1106</v>
      </c>
      <c r="K5" s="694"/>
      <c r="L5" s="694"/>
      <c r="M5" s="694"/>
      <c r="N5" s="694"/>
      <c r="O5" s="694"/>
    </row>
    <row r="6" spans="1:15" s="551" customFormat="1" ht="36.75" customHeight="1" x14ac:dyDescent="0.3">
      <c r="A6" s="663" t="s">
        <v>520</v>
      </c>
      <c r="B6" s="567" t="s">
        <v>363</v>
      </c>
      <c r="C6" s="583"/>
      <c r="D6" s="583"/>
      <c r="E6" s="583"/>
      <c r="F6" s="583"/>
      <c r="G6" s="705">
        <f>SUM(H6:I6)</f>
        <v>4039.7</v>
      </c>
      <c r="H6" s="706">
        <f>SUM(H7+H9+H19)</f>
        <v>3246.2</v>
      </c>
      <c r="I6" s="662">
        <f>SUM(I7+I9+I19)</f>
        <v>793.5</v>
      </c>
      <c r="J6" s="1061" t="s">
        <v>1039</v>
      </c>
    </row>
    <row r="7" spans="1:15" s="551" customFormat="1" ht="27.75" customHeight="1" x14ac:dyDescent="0.3">
      <c r="A7" s="663" t="s">
        <v>514</v>
      </c>
      <c r="B7" s="323" t="s">
        <v>238</v>
      </c>
      <c r="C7" s="601"/>
      <c r="D7" s="601"/>
      <c r="E7" s="601"/>
      <c r="F7" s="601"/>
      <c r="G7" s="704">
        <f t="shared" ref="G7:G37" si="0">SUM(H7:I7)</f>
        <v>100</v>
      </c>
      <c r="H7" s="662">
        <f>SUM(H8:H8)</f>
        <v>100</v>
      </c>
      <c r="I7" s="662"/>
      <c r="J7" s="1061"/>
    </row>
    <row r="8" spans="1:15" s="551" customFormat="1" ht="46.5" customHeight="1" x14ac:dyDescent="0.3">
      <c r="A8" s="702"/>
      <c r="B8" s="664" t="s">
        <v>1038</v>
      </c>
      <c r="C8" s="665">
        <v>100000</v>
      </c>
      <c r="D8" s="666" t="s">
        <v>514</v>
      </c>
      <c r="E8" s="667"/>
      <c r="F8" s="667"/>
      <c r="G8" s="704">
        <f t="shared" si="0"/>
        <v>100</v>
      </c>
      <c r="H8" s="668">
        <v>100</v>
      </c>
      <c r="I8" s="668"/>
      <c r="J8" s="1061"/>
    </row>
    <row r="9" spans="1:15" s="551" customFormat="1" ht="33" customHeight="1" x14ac:dyDescent="0.3">
      <c r="A9" s="663" t="s">
        <v>515</v>
      </c>
      <c r="B9" s="323" t="s">
        <v>240</v>
      </c>
      <c r="C9" s="601"/>
      <c r="D9" s="601"/>
      <c r="E9" s="601"/>
      <c r="F9" s="601"/>
      <c r="G9" s="704">
        <f t="shared" si="0"/>
        <v>3496.2</v>
      </c>
      <c r="H9" s="662">
        <f>SUM(H10:H17)</f>
        <v>2846.2</v>
      </c>
      <c r="I9" s="662">
        <f>SUM(I10:I18)</f>
        <v>650</v>
      </c>
      <c r="J9" s="1061"/>
    </row>
    <row r="10" spans="1:15" s="551" customFormat="1" ht="57" customHeight="1" x14ac:dyDescent="0.3">
      <c r="A10" s="1068"/>
      <c r="B10" s="664" t="s">
        <v>1037</v>
      </c>
      <c r="C10" s="665">
        <v>100000</v>
      </c>
      <c r="D10" s="666" t="s">
        <v>515</v>
      </c>
      <c r="E10" s="667"/>
      <c r="F10" s="667"/>
      <c r="G10" s="704">
        <f t="shared" si="0"/>
        <v>100</v>
      </c>
      <c r="H10" s="668">
        <v>100</v>
      </c>
      <c r="I10" s="668"/>
      <c r="J10" s="1061"/>
    </row>
    <row r="11" spans="1:15" s="551" customFormat="1" ht="49.5" customHeight="1" x14ac:dyDescent="0.3">
      <c r="A11" s="1068"/>
      <c r="B11" s="664" t="s">
        <v>1080</v>
      </c>
      <c r="C11" s="665">
        <v>200000</v>
      </c>
      <c r="D11" s="666" t="s">
        <v>515</v>
      </c>
      <c r="E11" s="667"/>
      <c r="F11" s="667"/>
      <c r="G11" s="704">
        <f t="shared" si="0"/>
        <v>200</v>
      </c>
      <c r="H11" s="668">
        <v>200</v>
      </c>
      <c r="I11" s="668"/>
      <c r="J11" s="1061"/>
    </row>
    <row r="12" spans="1:15" s="551" customFormat="1" ht="48" customHeight="1" x14ac:dyDescent="0.3">
      <c r="A12" s="1068"/>
      <c r="B12" s="664" t="s">
        <v>1036</v>
      </c>
      <c r="C12" s="665">
        <v>200000</v>
      </c>
      <c r="D12" s="666" t="s">
        <v>515</v>
      </c>
      <c r="E12" s="667"/>
      <c r="F12" s="667"/>
      <c r="G12" s="704">
        <f t="shared" si="0"/>
        <v>200</v>
      </c>
      <c r="H12" s="668">
        <v>200</v>
      </c>
      <c r="I12" s="668"/>
      <c r="J12" s="1061"/>
    </row>
    <row r="13" spans="1:15" s="551" customFormat="1" ht="42.75" customHeight="1" x14ac:dyDescent="0.3">
      <c r="A13" s="1068"/>
      <c r="B13" s="664" t="s">
        <v>1035</v>
      </c>
      <c r="C13" s="665">
        <v>300000</v>
      </c>
      <c r="D13" s="666" t="s">
        <v>515</v>
      </c>
      <c r="E13" s="667"/>
      <c r="F13" s="667"/>
      <c r="G13" s="704">
        <f t="shared" si="0"/>
        <v>300</v>
      </c>
      <c r="H13" s="668">
        <v>300</v>
      </c>
      <c r="I13" s="668"/>
      <c r="J13" s="1061"/>
    </row>
    <row r="14" spans="1:15" s="551" customFormat="1" ht="52.5" customHeight="1" x14ac:dyDescent="0.3">
      <c r="A14" s="1068"/>
      <c r="B14" s="664" t="s">
        <v>1081</v>
      </c>
      <c r="C14" s="665">
        <v>966400</v>
      </c>
      <c r="D14" s="666" t="s">
        <v>515</v>
      </c>
      <c r="E14" s="667"/>
      <c r="F14" s="667"/>
      <c r="G14" s="704">
        <f t="shared" si="0"/>
        <v>966.4</v>
      </c>
      <c r="H14" s="668">
        <v>966.4</v>
      </c>
      <c r="I14" s="668"/>
      <c r="J14" s="1061"/>
    </row>
    <row r="15" spans="1:15" s="551" customFormat="1" ht="50.25" customHeight="1" x14ac:dyDescent="0.3">
      <c r="A15" s="1068"/>
      <c r="B15" s="664" t="s">
        <v>1034</v>
      </c>
      <c r="C15" s="665">
        <v>79800</v>
      </c>
      <c r="D15" s="666" t="s">
        <v>515</v>
      </c>
      <c r="E15" s="667"/>
      <c r="F15" s="667"/>
      <c r="G15" s="704">
        <f t="shared" si="0"/>
        <v>79.8</v>
      </c>
      <c r="H15" s="668">
        <v>79.8</v>
      </c>
      <c r="I15" s="668"/>
      <c r="J15" s="1061"/>
    </row>
    <row r="16" spans="1:15" s="551" customFormat="1" ht="44.25" customHeight="1" x14ac:dyDescent="0.3">
      <c r="A16" s="1068"/>
      <c r="B16" s="664" t="s">
        <v>1033</v>
      </c>
      <c r="C16" s="665">
        <v>500000</v>
      </c>
      <c r="D16" s="666" t="s">
        <v>515</v>
      </c>
      <c r="E16" s="667"/>
      <c r="F16" s="667"/>
      <c r="G16" s="704">
        <f t="shared" si="0"/>
        <v>500</v>
      </c>
      <c r="H16" s="668">
        <v>500</v>
      </c>
      <c r="I16" s="668"/>
      <c r="J16" s="1061"/>
    </row>
    <row r="17" spans="1:10" s="551" customFormat="1" ht="61.5" customHeight="1" x14ac:dyDescent="0.3">
      <c r="A17" s="1068"/>
      <c r="B17" s="664" t="s">
        <v>1032</v>
      </c>
      <c r="C17" s="665">
        <v>500000</v>
      </c>
      <c r="D17" s="666" t="s">
        <v>515</v>
      </c>
      <c r="E17" s="667"/>
      <c r="F17" s="667"/>
      <c r="G17" s="704">
        <f t="shared" si="0"/>
        <v>500</v>
      </c>
      <c r="H17" s="668">
        <v>500</v>
      </c>
      <c r="I17" s="668"/>
      <c r="J17" s="1061"/>
    </row>
    <row r="18" spans="1:10" s="551" customFormat="1" ht="94.5" customHeight="1" x14ac:dyDescent="0.3">
      <c r="A18" s="703"/>
      <c r="B18" s="322" t="s">
        <v>1053</v>
      </c>
      <c r="C18" s="665"/>
      <c r="D18" s="666"/>
      <c r="E18" s="667"/>
      <c r="F18" s="667"/>
      <c r="G18" s="704">
        <f t="shared" si="0"/>
        <v>650</v>
      </c>
      <c r="H18" s="668"/>
      <c r="I18" s="668">
        <v>650</v>
      </c>
      <c r="J18" s="689" t="s">
        <v>1068</v>
      </c>
    </row>
    <row r="19" spans="1:10" s="551" customFormat="1" ht="36.75" customHeight="1" x14ac:dyDescent="0.3">
      <c r="A19" s="663" t="s">
        <v>516</v>
      </c>
      <c r="B19" s="323" t="s">
        <v>252</v>
      </c>
      <c r="C19" s="601"/>
      <c r="D19" s="601"/>
      <c r="E19" s="601"/>
      <c r="F19" s="601"/>
      <c r="G19" s="704">
        <f t="shared" si="0"/>
        <v>443.5</v>
      </c>
      <c r="H19" s="662">
        <f>SUM(H21:H21)</f>
        <v>300</v>
      </c>
      <c r="I19" s="662">
        <f>I20</f>
        <v>143.5</v>
      </c>
      <c r="J19" s="689"/>
    </row>
    <row r="20" spans="1:10" s="551" customFormat="1" ht="107.25" customHeight="1" x14ac:dyDescent="0.3">
      <c r="A20" s="702"/>
      <c r="B20" s="382" t="s">
        <v>1056</v>
      </c>
      <c r="C20" s="643"/>
      <c r="D20" s="643"/>
      <c r="E20" s="643"/>
      <c r="F20" s="643"/>
      <c r="G20" s="704">
        <f t="shared" si="0"/>
        <v>143.5</v>
      </c>
      <c r="H20" s="695"/>
      <c r="I20" s="695">
        <v>143.5</v>
      </c>
      <c r="J20" s="689" t="s">
        <v>1069</v>
      </c>
    </row>
    <row r="21" spans="1:10" s="551" customFormat="1" ht="68.25" customHeight="1" x14ac:dyDescent="0.3">
      <c r="A21" s="702"/>
      <c r="B21" s="664" t="s">
        <v>1031</v>
      </c>
      <c r="C21" s="665">
        <v>300000</v>
      </c>
      <c r="D21" s="666" t="s">
        <v>516</v>
      </c>
      <c r="E21" s="667"/>
      <c r="F21" s="667"/>
      <c r="G21" s="704">
        <f t="shared" si="0"/>
        <v>300</v>
      </c>
      <c r="H21" s="668">
        <v>300</v>
      </c>
      <c r="I21" s="668"/>
      <c r="J21" s="1061" t="s">
        <v>1068</v>
      </c>
    </row>
    <row r="22" spans="1:10" s="551" customFormat="1" ht="31.5" customHeight="1" x14ac:dyDescent="0.3">
      <c r="A22" s="663" t="s">
        <v>847</v>
      </c>
      <c r="B22" s="323" t="s">
        <v>365</v>
      </c>
      <c r="C22" s="601"/>
      <c r="D22" s="601"/>
      <c r="E22" s="601"/>
      <c r="F22" s="601"/>
      <c r="G22" s="704">
        <f t="shared" si="0"/>
        <v>1890</v>
      </c>
      <c r="H22" s="662">
        <f>SUM(H23)</f>
        <v>1890</v>
      </c>
      <c r="I22" s="695"/>
      <c r="J22" s="1061"/>
    </row>
    <row r="23" spans="1:10" s="551" customFormat="1" ht="35.25" customHeight="1" x14ac:dyDescent="0.3">
      <c r="A23" s="663" t="s">
        <v>824</v>
      </c>
      <c r="B23" s="323" t="s">
        <v>288</v>
      </c>
      <c r="C23" s="601"/>
      <c r="D23" s="601"/>
      <c r="E23" s="601"/>
      <c r="F23" s="601"/>
      <c r="G23" s="704">
        <f t="shared" si="0"/>
        <v>1890</v>
      </c>
      <c r="H23" s="662">
        <f>SUM(H24:H25)</f>
        <v>1890</v>
      </c>
      <c r="I23" s="695"/>
      <c r="J23" s="1061"/>
    </row>
    <row r="24" spans="1:10" s="551" customFormat="1" ht="37.5" customHeight="1" x14ac:dyDescent="0.3">
      <c r="A24" s="702"/>
      <c r="B24" s="664" t="s">
        <v>1030</v>
      </c>
      <c r="C24" s="665">
        <v>390000</v>
      </c>
      <c r="D24" s="666" t="s">
        <v>824</v>
      </c>
      <c r="E24" s="667"/>
      <c r="F24" s="667"/>
      <c r="G24" s="704">
        <f t="shared" si="0"/>
        <v>390</v>
      </c>
      <c r="H24" s="668">
        <v>390</v>
      </c>
      <c r="I24" s="668"/>
      <c r="J24" s="1061"/>
    </row>
    <row r="25" spans="1:10" s="551" customFormat="1" ht="45.75" customHeight="1" x14ac:dyDescent="0.3">
      <c r="A25" s="702"/>
      <c r="B25" s="664" t="s">
        <v>1029</v>
      </c>
      <c r="C25" s="665">
        <v>1500000</v>
      </c>
      <c r="D25" s="666" t="s">
        <v>824</v>
      </c>
      <c r="E25" s="667"/>
      <c r="F25" s="667"/>
      <c r="G25" s="704">
        <f t="shared" si="0"/>
        <v>1500</v>
      </c>
      <c r="H25" s="668">
        <v>1500</v>
      </c>
      <c r="I25" s="668"/>
      <c r="J25" s="1061"/>
    </row>
    <row r="26" spans="1:10" s="551" customFormat="1" ht="26.25" customHeight="1" x14ac:dyDescent="0.3">
      <c r="A26" s="663" t="s">
        <v>5</v>
      </c>
      <c r="B26" s="323" t="s">
        <v>366</v>
      </c>
      <c r="C26" s="601"/>
      <c r="D26" s="601"/>
      <c r="E26" s="601"/>
      <c r="F26" s="601"/>
      <c r="G26" s="704">
        <f t="shared" si="0"/>
        <v>4452.3</v>
      </c>
      <c r="H26" s="611">
        <f>SUM(H27)</f>
        <v>4452.3</v>
      </c>
      <c r="I26" s="612"/>
      <c r="J26" s="1061"/>
    </row>
    <row r="27" spans="1:10" s="551" customFormat="1" ht="27.75" customHeight="1" x14ac:dyDescent="0.3">
      <c r="A27" s="663" t="s">
        <v>2</v>
      </c>
      <c r="B27" s="323" t="s">
        <v>1021</v>
      </c>
      <c r="C27" s="601"/>
      <c r="D27" s="601"/>
      <c r="E27" s="601"/>
      <c r="F27" s="601"/>
      <c r="G27" s="704">
        <f t="shared" si="0"/>
        <v>4452.3</v>
      </c>
      <c r="H27" s="611">
        <f>SUM(H28:H33)</f>
        <v>4452.3</v>
      </c>
      <c r="I27" s="612"/>
      <c r="J27" s="1061"/>
    </row>
    <row r="28" spans="1:10" s="551" customFormat="1" ht="58.5" customHeight="1" x14ac:dyDescent="0.3">
      <c r="A28" s="702"/>
      <c r="B28" s="664" t="s">
        <v>1028</v>
      </c>
      <c r="C28" s="665">
        <v>30000</v>
      </c>
      <c r="D28" s="666" t="s">
        <v>2</v>
      </c>
      <c r="E28" s="667"/>
      <c r="F28" s="667"/>
      <c r="G28" s="704">
        <f t="shared" si="0"/>
        <v>30</v>
      </c>
      <c r="H28" s="669">
        <v>30</v>
      </c>
      <c r="I28" s="669"/>
      <c r="J28" s="1061"/>
    </row>
    <row r="29" spans="1:10" s="551" customFormat="1" ht="53.25" customHeight="1" x14ac:dyDescent="0.3">
      <c r="A29" s="702"/>
      <c r="B29" s="664" t="s">
        <v>1027</v>
      </c>
      <c r="C29" s="665">
        <v>667368</v>
      </c>
      <c r="D29" s="666" t="s">
        <v>2</v>
      </c>
      <c r="E29" s="667"/>
      <c r="F29" s="667"/>
      <c r="G29" s="704">
        <f t="shared" si="0"/>
        <v>667.4</v>
      </c>
      <c r="H29" s="669">
        <v>667.4</v>
      </c>
      <c r="I29" s="669"/>
      <c r="J29" s="1061"/>
    </row>
    <row r="30" spans="1:10" s="551" customFormat="1" ht="51.75" customHeight="1" x14ac:dyDescent="0.3">
      <c r="A30" s="702"/>
      <c r="B30" s="664" t="s">
        <v>1026</v>
      </c>
      <c r="C30" s="665">
        <v>783920</v>
      </c>
      <c r="D30" s="666" t="s">
        <v>2</v>
      </c>
      <c r="E30" s="667"/>
      <c r="F30" s="667"/>
      <c r="G30" s="704">
        <f t="shared" si="0"/>
        <v>783.9</v>
      </c>
      <c r="H30" s="669">
        <v>783.9</v>
      </c>
      <c r="I30" s="669"/>
      <c r="J30" s="1061"/>
    </row>
    <row r="31" spans="1:10" s="551" customFormat="1" ht="30" customHeight="1" x14ac:dyDescent="0.3">
      <c r="A31" s="702"/>
      <c r="B31" s="664" t="s">
        <v>1025</v>
      </c>
      <c r="C31" s="665">
        <v>2836000</v>
      </c>
      <c r="D31" s="666" t="s">
        <v>2</v>
      </c>
      <c r="E31" s="667"/>
      <c r="F31" s="667"/>
      <c r="G31" s="704">
        <f t="shared" si="0"/>
        <v>2836</v>
      </c>
      <c r="H31" s="669">
        <v>2836</v>
      </c>
      <c r="I31" s="669"/>
      <c r="J31" s="1061"/>
    </row>
    <row r="32" spans="1:10" s="551" customFormat="1" ht="39" customHeight="1" x14ac:dyDescent="0.3">
      <c r="A32" s="702"/>
      <c r="B32" s="664" t="s">
        <v>1024</v>
      </c>
      <c r="C32" s="665">
        <v>90000</v>
      </c>
      <c r="D32" s="666" t="s">
        <v>2</v>
      </c>
      <c r="E32" s="667"/>
      <c r="F32" s="667"/>
      <c r="G32" s="704">
        <f t="shared" si="0"/>
        <v>90</v>
      </c>
      <c r="H32" s="669">
        <v>90</v>
      </c>
      <c r="I32" s="669"/>
      <c r="J32" s="1061"/>
    </row>
    <row r="33" spans="1:10" s="551" customFormat="1" ht="38.25" customHeight="1" x14ac:dyDescent="0.3">
      <c r="A33" s="702"/>
      <c r="B33" s="664" t="s">
        <v>1023</v>
      </c>
      <c r="C33" s="665">
        <v>45000</v>
      </c>
      <c r="D33" s="666" t="s">
        <v>2</v>
      </c>
      <c r="E33" s="667"/>
      <c r="F33" s="667"/>
      <c r="G33" s="704">
        <f t="shared" si="0"/>
        <v>45</v>
      </c>
      <c r="H33" s="669">
        <v>45</v>
      </c>
      <c r="I33" s="669"/>
      <c r="J33" s="1061"/>
    </row>
    <row r="34" spans="1:10" s="551" customFormat="1" ht="25.5" customHeight="1" x14ac:dyDescent="0.3">
      <c r="A34" s="663" t="s">
        <v>825</v>
      </c>
      <c r="B34" s="323" t="s">
        <v>316</v>
      </c>
      <c r="C34" s="601"/>
      <c r="D34" s="601"/>
      <c r="E34" s="601"/>
      <c r="F34" s="601"/>
      <c r="G34" s="704">
        <f t="shared" si="0"/>
        <v>400</v>
      </c>
      <c r="H34" s="662">
        <f>SUM(H35)</f>
        <v>400</v>
      </c>
      <c r="I34" s="695"/>
      <c r="J34" s="1061"/>
    </row>
    <row r="35" spans="1:10" s="551" customFormat="1" ht="26.25" customHeight="1" x14ac:dyDescent="0.3">
      <c r="A35" s="663" t="s">
        <v>827</v>
      </c>
      <c r="B35" s="323" t="s">
        <v>317</v>
      </c>
      <c r="C35" s="601"/>
      <c r="D35" s="601"/>
      <c r="E35" s="601"/>
      <c r="F35" s="601"/>
      <c r="G35" s="704">
        <f t="shared" si="0"/>
        <v>400</v>
      </c>
      <c r="H35" s="662">
        <f>SUM(H36)</f>
        <v>400</v>
      </c>
      <c r="I35" s="695"/>
      <c r="J35" s="1061"/>
    </row>
    <row r="36" spans="1:10" s="551" customFormat="1" ht="51" customHeight="1" x14ac:dyDescent="0.3">
      <c r="A36" s="702"/>
      <c r="B36" s="664" t="s">
        <v>1022</v>
      </c>
      <c r="C36" s="665">
        <v>400000</v>
      </c>
      <c r="D36" s="666" t="s">
        <v>827</v>
      </c>
      <c r="E36" s="667"/>
      <c r="F36" s="667"/>
      <c r="G36" s="704">
        <f t="shared" si="0"/>
        <v>400</v>
      </c>
      <c r="H36" s="668">
        <v>400</v>
      </c>
      <c r="I36" s="668"/>
      <c r="J36" s="1061"/>
    </row>
    <row r="37" spans="1:10" s="515" customFormat="1" ht="39" customHeight="1" x14ac:dyDescent="0.3">
      <c r="A37" s="1065" t="s">
        <v>555</v>
      </c>
      <c r="B37" s="1066"/>
      <c r="C37" s="670"/>
      <c r="D37" s="670"/>
      <c r="E37" s="670"/>
      <c r="F37" s="670"/>
      <c r="G37" s="704">
        <f t="shared" si="0"/>
        <v>10782</v>
      </c>
      <c r="H37" s="671">
        <f>SUM(H6+H22+H26+H34)</f>
        <v>9988.5</v>
      </c>
      <c r="I37" s="671">
        <f>SUM(I6+I22+I26+I34)</f>
        <v>793.5</v>
      </c>
      <c r="J37" s="670"/>
    </row>
  </sheetData>
  <mergeCells count="5">
    <mergeCell ref="J21:J36"/>
    <mergeCell ref="A37:B37"/>
    <mergeCell ref="B2:J2"/>
    <mergeCell ref="A10:A17"/>
    <mergeCell ref="J6:J17"/>
  </mergeCells>
  <pageMargins left="0.59055118110236227" right="0.27559055118110237" top="0.23" bottom="0.2" header="0.18" footer="0.16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N8" sqref="N8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2.140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60" t="s">
        <v>1141</v>
      </c>
      <c r="B1" s="1060"/>
      <c r="C1" s="1060"/>
      <c r="D1" s="1060"/>
      <c r="E1" s="1060"/>
      <c r="F1" s="1060"/>
      <c r="G1" s="1060"/>
      <c r="H1" s="1060"/>
      <c r="I1" s="1060"/>
      <c r="J1" s="1060"/>
    </row>
    <row r="2" spans="1:17" x14ac:dyDescent="0.25">
      <c r="I2" s="713" t="s">
        <v>1130</v>
      </c>
    </row>
    <row r="3" spans="1:17" ht="19.5" customHeight="1" x14ac:dyDescent="0.25">
      <c r="A3" s="1056" t="s">
        <v>655</v>
      </c>
      <c r="B3" s="1056" t="s">
        <v>1105</v>
      </c>
      <c r="C3" s="1056" t="s">
        <v>901</v>
      </c>
      <c r="D3" s="1056" t="s">
        <v>1131</v>
      </c>
      <c r="E3" s="1056"/>
      <c r="F3" s="1056"/>
      <c r="G3" s="1056"/>
      <c r="H3" s="1056"/>
      <c r="I3" s="1056"/>
      <c r="J3" s="1056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56"/>
      <c r="B4" s="1056"/>
      <c r="C4" s="1056"/>
      <c r="D4" s="1056" t="s">
        <v>1132</v>
      </c>
      <c r="E4" s="1056"/>
      <c r="F4" s="1056"/>
      <c r="G4" s="1056" t="s">
        <v>1133</v>
      </c>
      <c r="H4" s="1056"/>
      <c r="I4" s="1056"/>
      <c r="J4" s="1056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56"/>
      <c r="B5" s="1056"/>
      <c r="C5" s="1056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56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3.694822225952521E-13</v>
      </c>
      <c r="D6" s="718"/>
      <c r="E6" s="718"/>
      <c r="F6" s="718"/>
      <c r="G6" s="718"/>
      <c r="H6" s="717"/>
      <c r="I6" s="717"/>
      <c r="J6" s="1069" t="s">
        <v>1142</v>
      </c>
    </row>
    <row r="7" spans="1:17" x14ac:dyDescent="0.25">
      <c r="A7" s="663" t="s">
        <v>516</v>
      </c>
      <c r="B7" s="323" t="s">
        <v>252</v>
      </c>
      <c r="C7" s="725">
        <f>SUM(C8:C12)</f>
        <v>3.694822225952521E-13</v>
      </c>
      <c r="D7" s="718"/>
      <c r="E7" s="718"/>
      <c r="F7" s="718"/>
      <c r="G7" s="718"/>
      <c r="H7" s="717"/>
      <c r="I7" s="717"/>
      <c r="J7" s="1070"/>
    </row>
    <row r="8" spans="1:17" ht="147" customHeight="1" x14ac:dyDescent="0.3">
      <c r="A8" s="663"/>
      <c r="B8" s="322" t="s">
        <v>1138</v>
      </c>
      <c r="C8" s="439">
        <v>-14175.9</v>
      </c>
      <c r="D8" s="718"/>
      <c r="E8" s="718"/>
      <c r="F8" s="718"/>
      <c r="G8" s="718"/>
      <c r="H8" s="717"/>
      <c r="I8" s="717"/>
      <c r="J8" s="1070"/>
    </row>
    <row r="9" spans="1:17" ht="33.75" customHeight="1" x14ac:dyDescent="0.3">
      <c r="A9" s="719"/>
      <c r="B9" s="322" t="s">
        <v>1129</v>
      </c>
      <c r="C9" s="439">
        <v>8155.4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70"/>
    </row>
    <row r="10" spans="1:17" ht="18.75" x14ac:dyDescent="0.3">
      <c r="A10" s="719"/>
      <c r="B10" s="322" t="s">
        <v>1127</v>
      </c>
      <c r="C10" s="439">
        <v>5649.6</v>
      </c>
      <c r="D10" s="720">
        <f t="shared" ref="D10:D12" si="0">SUM(E10:F10)</f>
        <v>2580200</v>
      </c>
      <c r="E10" s="720"/>
      <c r="F10" s="720">
        <v>2580200</v>
      </c>
      <c r="G10" s="720">
        <f t="shared" ref="G10:G12" si="1">SUM(H10:I10)</f>
        <v>5649640</v>
      </c>
      <c r="H10" s="721">
        <v>5649640</v>
      </c>
      <c r="I10" s="721"/>
      <c r="J10" s="1070"/>
    </row>
    <row r="11" spans="1:17" ht="18.75" x14ac:dyDescent="0.3">
      <c r="A11" s="719"/>
      <c r="B11" s="322" t="s">
        <v>969</v>
      </c>
      <c r="C11" s="439">
        <v>142.80000000000001</v>
      </c>
      <c r="D11" s="720">
        <f t="shared" si="0"/>
        <v>200000</v>
      </c>
      <c r="E11" s="720"/>
      <c r="F11" s="720">
        <v>200000</v>
      </c>
      <c r="G11" s="720">
        <f t="shared" si="1"/>
        <v>142800</v>
      </c>
      <c r="H11" s="721">
        <v>142800</v>
      </c>
      <c r="I11" s="721"/>
      <c r="J11" s="1070"/>
    </row>
    <row r="12" spans="1:17" ht="32.25" x14ac:dyDescent="0.3">
      <c r="A12" s="719"/>
      <c r="B12" s="322" t="s">
        <v>112</v>
      </c>
      <c r="C12" s="439">
        <v>228.1</v>
      </c>
      <c r="D12" s="720">
        <f t="shared" si="0"/>
        <v>400000</v>
      </c>
      <c r="E12" s="720"/>
      <c r="F12" s="720">
        <v>400000</v>
      </c>
      <c r="G12" s="720">
        <f t="shared" si="1"/>
        <v>228060</v>
      </c>
      <c r="H12" s="721">
        <v>228060</v>
      </c>
      <c r="I12" s="721"/>
      <c r="J12" s="1070"/>
    </row>
    <row r="13" spans="1:17" x14ac:dyDescent="0.25">
      <c r="A13" s="1055" t="s">
        <v>324</v>
      </c>
      <c r="B13" s="1055"/>
      <c r="C13" s="727">
        <v>0</v>
      </c>
      <c r="D13" s="723">
        <f t="shared" ref="D13:I13" si="2">SUM(D9:D12)</f>
        <v>4765000.7699999996</v>
      </c>
      <c r="E13" s="723">
        <f t="shared" si="2"/>
        <v>0</v>
      </c>
      <c r="F13" s="723">
        <f t="shared" si="2"/>
        <v>4765000.7699999996</v>
      </c>
      <c r="G13" s="723">
        <f t="shared" si="2"/>
        <v>14175900</v>
      </c>
      <c r="H13" s="722">
        <f t="shared" si="2"/>
        <v>6020500</v>
      </c>
      <c r="I13" s="722">
        <f t="shared" si="2"/>
        <v>8155400</v>
      </c>
      <c r="J13" s="1071"/>
    </row>
  </sheetData>
  <mergeCells count="10">
    <mergeCell ref="A1:J1"/>
    <mergeCell ref="D3:I3"/>
    <mergeCell ref="J3:J5"/>
    <mergeCell ref="G4:I4"/>
    <mergeCell ref="J6:J13"/>
    <mergeCell ref="A13:B13"/>
    <mergeCell ref="A3:A5"/>
    <mergeCell ref="B3:B5"/>
    <mergeCell ref="C3:C5"/>
    <mergeCell ref="D4:F4"/>
  </mergeCells>
  <pageMargins left="0.70866141732283472" right="0.11811023622047245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2" t="s">
        <v>508</v>
      </c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1072"/>
      <c r="S1" s="1072"/>
      <c r="T1" s="1072"/>
      <c r="U1" s="1072"/>
      <c r="V1" s="1072"/>
      <c r="W1" s="1072"/>
      <c r="X1" s="1072"/>
      <c r="Y1" s="1072"/>
      <c r="Z1" s="1072"/>
    </row>
    <row r="2" spans="1:28" ht="15.75" customHeight="1" x14ac:dyDescent="0.3">
      <c r="A2" s="161" t="s">
        <v>510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509</v>
      </c>
    </row>
    <row r="3" spans="1:28" s="4" customFormat="1" ht="19.5" customHeight="1" x14ac:dyDescent="0.25">
      <c r="A3" s="1075" t="s">
        <v>134</v>
      </c>
      <c r="B3" s="1076" t="s">
        <v>135</v>
      </c>
      <c r="C3" s="1076" t="s">
        <v>136</v>
      </c>
      <c r="D3" s="1075" t="s">
        <v>20</v>
      </c>
      <c r="E3" s="1075" t="s">
        <v>113</v>
      </c>
      <c r="F3" s="1075" t="s">
        <v>137</v>
      </c>
      <c r="G3" s="1073" t="s">
        <v>147</v>
      </c>
      <c r="H3" s="1074" t="s">
        <v>138</v>
      </c>
      <c r="I3" s="1074"/>
      <c r="J3" s="1073" t="s">
        <v>140</v>
      </c>
      <c r="K3" s="1074" t="s">
        <v>138</v>
      </c>
      <c r="L3" s="1074"/>
      <c r="M3" s="1074"/>
      <c r="N3" s="1074"/>
      <c r="O3" s="1074"/>
      <c r="P3" s="1074"/>
      <c r="Q3" s="1074"/>
      <c r="R3" s="1074"/>
      <c r="S3" s="1074"/>
      <c r="T3" s="1074"/>
      <c r="U3" s="44"/>
      <c r="V3" s="44"/>
      <c r="W3" s="44"/>
      <c r="X3" s="44"/>
      <c r="Y3" s="44"/>
      <c r="Z3" s="1073" t="s">
        <v>29</v>
      </c>
      <c r="AA3" s="1074" t="s">
        <v>138</v>
      </c>
      <c r="AB3" s="1074"/>
    </row>
    <row r="4" spans="1:28" s="4" customFormat="1" ht="18.75" customHeight="1" x14ac:dyDescent="0.25">
      <c r="A4" s="1075"/>
      <c r="B4" s="1076"/>
      <c r="C4" s="1076"/>
      <c r="D4" s="1075"/>
      <c r="E4" s="1075"/>
      <c r="F4" s="1075"/>
      <c r="G4" s="1073"/>
      <c r="H4" s="44"/>
      <c r="I4" s="44"/>
      <c r="J4" s="1073"/>
      <c r="K4" s="1077" t="s">
        <v>139</v>
      </c>
      <c r="L4" s="1075" t="s">
        <v>138</v>
      </c>
      <c r="M4" s="1075"/>
      <c r="N4" s="1075"/>
      <c r="O4" s="1075"/>
      <c r="P4" s="1075"/>
      <c r="Q4" s="1075"/>
      <c r="R4" s="1075"/>
      <c r="S4" s="1075"/>
      <c r="T4" s="1077" t="s">
        <v>103</v>
      </c>
      <c r="U4" s="5"/>
      <c r="V4" s="5"/>
      <c r="W4" s="5"/>
      <c r="X4" s="5"/>
      <c r="Y4" s="5"/>
      <c r="Z4" s="1073"/>
      <c r="AA4" s="44"/>
      <c r="AB4" s="44"/>
    </row>
    <row r="5" spans="1:28" s="6" customFormat="1" ht="100.5" customHeight="1" x14ac:dyDescent="0.25">
      <c r="A5" s="1075"/>
      <c r="B5" s="1076"/>
      <c r="C5" s="1076"/>
      <c r="D5" s="1075"/>
      <c r="E5" s="1075"/>
      <c r="F5" s="1075"/>
      <c r="G5" s="1073"/>
      <c r="H5" s="5" t="s">
        <v>139</v>
      </c>
      <c r="I5" s="5" t="s">
        <v>103</v>
      </c>
      <c r="J5" s="1073"/>
      <c r="K5" s="107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7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3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2" t="s">
        <v>508</v>
      </c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1072"/>
      <c r="S1" s="1072"/>
      <c r="T1" s="1072"/>
      <c r="U1" s="1072"/>
      <c r="V1" s="1072"/>
      <c r="W1" s="1072"/>
      <c r="X1" s="1072"/>
      <c r="Y1" s="1072"/>
      <c r="Z1" s="1072"/>
    </row>
    <row r="2" spans="1:28" ht="15.75" customHeight="1" x14ac:dyDescent="0.2">
      <c r="A2" s="161" t="s">
        <v>511</v>
      </c>
      <c r="AB2" s="158" t="s">
        <v>509</v>
      </c>
    </row>
    <row r="3" spans="1:28" s="4" customFormat="1" ht="19.5" customHeight="1" x14ac:dyDescent="0.25">
      <c r="A3" s="1075" t="s">
        <v>134</v>
      </c>
      <c r="B3" s="1076" t="s">
        <v>135</v>
      </c>
      <c r="C3" s="1076" t="s">
        <v>136</v>
      </c>
      <c r="D3" s="1075" t="s">
        <v>20</v>
      </c>
      <c r="E3" s="1075" t="s">
        <v>113</v>
      </c>
      <c r="F3" s="1075" t="s">
        <v>137</v>
      </c>
      <c r="G3" s="1073" t="s">
        <v>147</v>
      </c>
      <c r="H3" s="1074" t="s">
        <v>138</v>
      </c>
      <c r="I3" s="1074"/>
      <c r="J3" s="1073" t="s">
        <v>140</v>
      </c>
      <c r="K3" s="1074" t="s">
        <v>138</v>
      </c>
      <c r="L3" s="1074"/>
      <c r="M3" s="1074"/>
      <c r="N3" s="1074"/>
      <c r="O3" s="1074"/>
      <c r="P3" s="1074"/>
      <c r="Q3" s="1074"/>
      <c r="R3" s="1074"/>
      <c r="S3" s="1074"/>
      <c r="T3" s="1074"/>
      <c r="U3" s="44"/>
      <c r="V3" s="44"/>
      <c r="W3" s="44"/>
      <c r="X3" s="44"/>
      <c r="Y3" s="44"/>
      <c r="Z3" s="1073" t="s">
        <v>29</v>
      </c>
      <c r="AA3" s="1074" t="s">
        <v>138</v>
      </c>
      <c r="AB3" s="1074"/>
    </row>
    <row r="4" spans="1:28" s="4" customFormat="1" ht="18.75" customHeight="1" x14ac:dyDescent="0.25">
      <c r="A4" s="1075"/>
      <c r="B4" s="1076"/>
      <c r="C4" s="1076"/>
      <c r="D4" s="1075"/>
      <c r="E4" s="1075"/>
      <c r="F4" s="1075"/>
      <c r="G4" s="1073"/>
      <c r="H4" s="44"/>
      <c r="I4" s="44"/>
      <c r="J4" s="1073"/>
      <c r="K4" s="1077" t="s">
        <v>139</v>
      </c>
      <c r="L4" s="1075" t="s">
        <v>138</v>
      </c>
      <c r="M4" s="1075"/>
      <c r="N4" s="1075"/>
      <c r="O4" s="1075"/>
      <c r="P4" s="1075"/>
      <c r="Q4" s="1075"/>
      <c r="R4" s="1075"/>
      <c r="S4" s="1075"/>
      <c r="T4" s="1077" t="s">
        <v>103</v>
      </c>
      <c r="U4" s="5"/>
      <c r="V4" s="5"/>
      <c r="W4" s="5"/>
      <c r="X4" s="5"/>
      <c r="Y4" s="5"/>
      <c r="Z4" s="1073"/>
      <c r="AA4" s="44"/>
      <c r="AB4" s="44"/>
    </row>
    <row r="5" spans="1:28" s="6" customFormat="1" ht="100.5" customHeight="1" x14ac:dyDescent="0.25">
      <c r="A5" s="1075"/>
      <c r="B5" s="1076"/>
      <c r="C5" s="1076"/>
      <c r="D5" s="1075"/>
      <c r="E5" s="1075"/>
      <c r="F5" s="1075"/>
      <c r="G5" s="1073"/>
      <c r="H5" s="5" t="s">
        <v>139</v>
      </c>
      <c r="I5" s="5" t="s">
        <v>103</v>
      </c>
      <c r="J5" s="1073"/>
      <c r="K5" s="107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7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3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462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08"/>
  <sheetViews>
    <sheetView view="pageBreakPreview" topLeftCell="B1" zoomScale="80" zoomScaleNormal="100" zoomScaleSheetLayoutView="80" workbookViewId="0">
      <selection activeCell="G14" sqref="G14"/>
    </sheetView>
  </sheetViews>
  <sheetFormatPr defaultRowHeight="15" x14ac:dyDescent="0.25"/>
  <cols>
    <col min="1" max="1" width="5.140625" style="550" hidden="1" customWidth="1"/>
    <col min="2" max="2" width="87.5703125" customWidth="1"/>
    <col min="3" max="3" width="10.5703125" style="153" customWidth="1"/>
    <col min="4" max="4" width="6.140625" style="153" customWidth="1"/>
    <col min="5" max="5" width="5.85546875" style="153" customWidth="1"/>
    <col min="6" max="6" width="5.42578125" style="153" customWidth="1"/>
    <col min="7" max="7" width="14.28515625" style="284" customWidth="1"/>
    <col min="8" max="8" width="11" style="283" customWidth="1"/>
    <col min="9" max="9" width="12.28515625" customWidth="1"/>
    <col min="10" max="10" width="13.7109375" customWidth="1"/>
  </cols>
  <sheetData>
    <row r="1" spans="1:10" s="151" customFormat="1" ht="15" customHeight="1" x14ac:dyDescent="0.25">
      <c r="A1" s="215"/>
      <c r="E1" s="232"/>
      <c r="F1" s="232"/>
      <c r="G1" s="232" t="s">
        <v>1228</v>
      </c>
      <c r="H1" s="232"/>
    </row>
    <row r="2" spans="1:10" s="151" customFormat="1" ht="15" customHeight="1" x14ac:dyDescent="0.25">
      <c r="A2" s="215"/>
      <c r="E2" s="232"/>
      <c r="F2" s="232"/>
      <c r="G2" s="232" t="s">
        <v>542</v>
      </c>
      <c r="H2" s="232"/>
    </row>
    <row r="3" spans="1:10" s="151" customFormat="1" ht="15" customHeight="1" x14ac:dyDescent="0.25">
      <c r="A3" s="215"/>
      <c r="E3" s="232"/>
      <c r="F3" s="232"/>
      <c r="G3" s="232" t="s">
        <v>352</v>
      </c>
      <c r="H3" s="232"/>
    </row>
    <row r="4" spans="1:10" s="151" customFormat="1" ht="15" customHeight="1" x14ac:dyDescent="0.25">
      <c r="A4" s="215"/>
      <c r="E4" s="232"/>
      <c r="F4" s="232"/>
      <c r="G4" s="232" t="s">
        <v>813</v>
      </c>
      <c r="H4" s="232"/>
    </row>
    <row r="5" spans="1:10" ht="36.75" customHeight="1" x14ac:dyDescent="0.25">
      <c r="A5" s="997" t="s">
        <v>654</v>
      </c>
      <c r="B5" s="997"/>
      <c r="C5" s="997"/>
      <c r="D5" s="997"/>
      <c r="E5" s="997"/>
      <c r="F5" s="997"/>
      <c r="G5" s="997"/>
      <c r="H5" s="997"/>
      <c r="I5" s="997"/>
      <c r="J5" s="997"/>
    </row>
    <row r="6" spans="1:10" s="234" customFormat="1" ht="40.5" customHeight="1" x14ac:dyDescent="0.25">
      <c r="A6" s="998" t="s">
        <v>655</v>
      </c>
      <c r="B6" s="1001" t="s">
        <v>353</v>
      </c>
      <c r="C6" s="1001" t="s">
        <v>656</v>
      </c>
      <c r="D6" s="1001" t="s">
        <v>657</v>
      </c>
      <c r="E6" s="1001" t="s">
        <v>658</v>
      </c>
      <c r="F6" s="1001" t="s">
        <v>544</v>
      </c>
      <c r="G6" s="1002" t="s">
        <v>659</v>
      </c>
      <c r="H6" s="990" t="s">
        <v>660</v>
      </c>
      <c r="I6" s="991"/>
      <c r="J6" s="992"/>
    </row>
    <row r="7" spans="1:10" s="234" customFormat="1" ht="25.5" customHeight="1" x14ac:dyDescent="0.25">
      <c r="A7" s="999"/>
      <c r="B7" s="1001"/>
      <c r="C7" s="1001"/>
      <c r="D7" s="1001"/>
      <c r="E7" s="1001"/>
      <c r="F7" s="1001"/>
      <c r="G7" s="1002"/>
      <c r="H7" s="990" t="s">
        <v>543</v>
      </c>
      <c r="I7" s="991"/>
      <c r="J7" s="992"/>
    </row>
    <row r="8" spans="1:10" s="234" customFormat="1" ht="40.5" customHeight="1" x14ac:dyDescent="0.25">
      <c r="A8" s="1000"/>
      <c r="B8" s="1001"/>
      <c r="C8" s="1001"/>
      <c r="D8" s="1001"/>
      <c r="E8" s="1001"/>
      <c r="F8" s="1001"/>
      <c r="G8" s="1002"/>
      <c r="H8" s="233" t="s">
        <v>752</v>
      </c>
      <c r="I8" s="233" t="s">
        <v>661</v>
      </c>
      <c r="J8" s="233" t="s">
        <v>662</v>
      </c>
    </row>
    <row r="9" spans="1:10" s="237" customFormat="1" ht="12" customHeight="1" x14ac:dyDescent="0.2">
      <c r="A9" s="235" t="s">
        <v>663</v>
      </c>
      <c r="B9" s="236" t="s">
        <v>547</v>
      </c>
      <c r="C9" s="235" t="s">
        <v>548</v>
      </c>
      <c r="D9" s="236" t="s">
        <v>549</v>
      </c>
      <c r="E9" s="235" t="s">
        <v>550</v>
      </c>
      <c r="F9" s="236" t="s">
        <v>551</v>
      </c>
      <c r="G9" s="235" t="s">
        <v>552</v>
      </c>
      <c r="H9" s="235" t="s">
        <v>553</v>
      </c>
      <c r="I9" s="236" t="s">
        <v>554</v>
      </c>
      <c r="J9" s="235" t="s">
        <v>208</v>
      </c>
    </row>
    <row r="10" spans="1:10" s="237" customFormat="1" ht="12" customHeight="1" x14ac:dyDescent="0.25">
      <c r="A10" s="993"/>
      <c r="B10" s="994"/>
      <c r="C10" s="994"/>
      <c r="D10" s="994"/>
      <c r="E10" s="994"/>
      <c r="F10" s="994"/>
      <c r="G10" s="994"/>
      <c r="H10" s="994"/>
      <c r="I10" s="994"/>
      <c r="J10" s="994"/>
    </row>
    <row r="11" spans="1:10" s="237" customFormat="1" ht="50.25" customHeight="1" x14ac:dyDescent="0.25">
      <c r="A11" s="251" t="s">
        <v>663</v>
      </c>
      <c r="B11" s="755" t="s">
        <v>1194</v>
      </c>
      <c r="C11" s="324"/>
      <c r="D11" s="324"/>
      <c r="E11" s="324"/>
      <c r="F11" s="324"/>
      <c r="G11" s="327">
        <f>SUM(G12:G12+G13)</f>
        <v>100</v>
      </c>
      <c r="H11" s="327">
        <f>SUM(H12:H12)</f>
        <v>0</v>
      </c>
      <c r="I11" s="327">
        <f>SUM(I12:I12+I13)</f>
        <v>90</v>
      </c>
      <c r="J11" s="327">
        <f>SUM(J12:J12+J13)</f>
        <v>10</v>
      </c>
    </row>
    <row r="12" spans="1:10" s="237" customFormat="1" ht="21.75" customHeight="1" x14ac:dyDescent="0.25">
      <c r="A12" s="251"/>
      <c r="B12" s="242" t="s">
        <v>665</v>
      </c>
      <c r="C12" s="251" t="s">
        <v>812</v>
      </c>
      <c r="D12" s="251" t="s">
        <v>146</v>
      </c>
      <c r="E12" s="251" t="s">
        <v>182</v>
      </c>
      <c r="F12" s="251" t="s">
        <v>567</v>
      </c>
      <c r="G12" s="326">
        <f>SUM(H12:J12)</f>
        <v>90</v>
      </c>
      <c r="H12" s="326"/>
      <c r="I12" s="326">
        <v>90</v>
      </c>
      <c r="J12" s="326"/>
    </row>
    <row r="13" spans="1:10" s="237" customFormat="1" ht="21.75" customHeight="1" x14ac:dyDescent="0.25">
      <c r="A13" s="251"/>
      <c r="B13" s="264" t="s">
        <v>80</v>
      </c>
      <c r="C13" s="265" t="s">
        <v>697</v>
      </c>
      <c r="D13" s="223" t="s">
        <v>146</v>
      </c>
      <c r="E13" s="223" t="s">
        <v>182</v>
      </c>
      <c r="F13" s="223" t="s">
        <v>567</v>
      </c>
      <c r="G13" s="244">
        <f>SUM(H13:J13)</f>
        <v>10</v>
      </c>
      <c r="H13" s="244"/>
      <c r="I13" s="245"/>
      <c r="J13" s="244">
        <v>10</v>
      </c>
    </row>
    <row r="14" spans="1:10" s="237" customFormat="1" ht="85.5" customHeight="1" x14ac:dyDescent="0.25">
      <c r="A14" s="251" t="s">
        <v>547</v>
      </c>
      <c r="B14" s="752" t="s">
        <v>1193</v>
      </c>
      <c r="C14" s="251"/>
      <c r="D14" s="251"/>
      <c r="E14" s="251"/>
      <c r="F14" s="251"/>
      <c r="G14" s="327">
        <f>G15+G16</f>
        <v>23407.600000000002</v>
      </c>
      <c r="H14" s="327">
        <f t="shared" ref="H14" si="0">H15</f>
        <v>0</v>
      </c>
      <c r="I14" s="327">
        <f>I15+I16</f>
        <v>22224.400000000001</v>
      </c>
      <c r="J14" s="327">
        <f>J15+J16</f>
        <v>1183.2</v>
      </c>
    </row>
    <row r="15" spans="1:10" s="237" customFormat="1" ht="21.75" customHeight="1" x14ac:dyDescent="0.25">
      <c r="A15" s="251"/>
      <c r="B15" s="242" t="s">
        <v>83</v>
      </c>
      <c r="C15" s="251" t="s">
        <v>1160</v>
      </c>
      <c r="D15" s="251" t="s">
        <v>146</v>
      </c>
      <c r="E15" s="251" t="s">
        <v>180</v>
      </c>
      <c r="F15" s="251" t="s">
        <v>631</v>
      </c>
      <c r="G15" s="326">
        <f t="shared" ref="G15:G20" si="1">SUM(H15:J15)</f>
        <v>22224.400000000001</v>
      </c>
      <c r="H15" s="326"/>
      <c r="I15" s="326">
        <v>22224.400000000001</v>
      </c>
      <c r="J15" s="326"/>
    </row>
    <row r="16" spans="1:10" s="237" customFormat="1" ht="21.75" customHeight="1" x14ac:dyDescent="0.25">
      <c r="A16" s="251"/>
      <c r="B16" s="274" t="s">
        <v>83</v>
      </c>
      <c r="C16" s="247" t="s">
        <v>1148</v>
      </c>
      <c r="D16" s="279" t="s">
        <v>146</v>
      </c>
      <c r="E16" s="279" t="s">
        <v>180</v>
      </c>
      <c r="F16" s="279" t="s">
        <v>631</v>
      </c>
      <c r="G16" s="244">
        <f t="shared" si="1"/>
        <v>1183.2</v>
      </c>
      <c r="H16" s="244"/>
      <c r="I16" s="277"/>
      <c r="J16" s="244">
        <v>1183.2</v>
      </c>
    </row>
    <row r="17" spans="1:10" s="237" customFormat="1" ht="18.75" customHeight="1" x14ac:dyDescent="0.25">
      <c r="A17" s="251" t="s">
        <v>548</v>
      </c>
      <c r="B17" s="325" t="s">
        <v>977</v>
      </c>
      <c r="C17" s="324"/>
      <c r="D17" s="324"/>
      <c r="E17" s="324"/>
      <c r="F17" s="324"/>
      <c r="G17" s="327">
        <f t="shared" si="1"/>
        <v>3284.6</v>
      </c>
      <c r="H17" s="327">
        <f>SUM(H18:H19)</f>
        <v>0</v>
      </c>
      <c r="I17" s="327">
        <f>SUM(I18:I20)</f>
        <v>3284.6</v>
      </c>
      <c r="J17" s="327">
        <f>SUM(J18:J19)</f>
        <v>0</v>
      </c>
    </row>
    <row r="18" spans="1:10" s="237" customFormat="1" ht="21.75" customHeight="1" x14ac:dyDescent="0.25">
      <c r="A18" s="251"/>
      <c r="B18" s="242" t="s">
        <v>665</v>
      </c>
      <c r="C18" s="251" t="s">
        <v>781</v>
      </c>
      <c r="D18" s="251" t="s">
        <v>149</v>
      </c>
      <c r="E18" s="251" t="s">
        <v>142</v>
      </c>
      <c r="F18" s="251" t="s">
        <v>567</v>
      </c>
      <c r="G18" s="326">
        <f t="shared" si="1"/>
        <v>738.5</v>
      </c>
      <c r="H18" s="326"/>
      <c r="I18" s="829">
        <v>738.5</v>
      </c>
      <c r="J18" s="326"/>
    </row>
    <row r="19" spans="1:10" s="237" customFormat="1" ht="20.25" customHeight="1" x14ac:dyDescent="0.25">
      <c r="A19" s="251"/>
      <c r="B19" s="242" t="s">
        <v>676</v>
      </c>
      <c r="C19" s="251" t="s">
        <v>781</v>
      </c>
      <c r="D19" s="251" t="s">
        <v>149</v>
      </c>
      <c r="E19" s="251" t="s">
        <v>142</v>
      </c>
      <c r="F19" s="251" t="s">
        <v>640</v>
      </c>
      <c r="G19" s="326">
        <f t="shared" si="1"/>
        <v>2466</v>
      </c>
      <c r="H19" s="326"/>
      <c r="I19" s="829">
        <v>2466</v>
      </c>
      <c r="J19" s="326"/>
    </row>
    <row r="20" spans="1:10" s="237" customFormat="1" ht="20.25" customHeight="1" x14ac:dyDescent="0.25">
      <c r="A20" s="251"/>
      <c r="B20" s="242" t="s">
        <v>115</v>
      </c>
      <c r="C20" s="251" t="s">
        <v>781</v>
      </c>
      <c r="D20" s="251" t="s">
        <v>149</v>
      </c>
      <c r="E20" s="251" t="s">
        <v>142</v>
      </c>
      <c r="F20" s="251" t="s">
        <v>650</v>
      </c>
      <c r="G20" s="326">
        <f t="shared" si="1"/>
        <v>80.099999999999994</v>
      </c>
      <c r="H20" s="326"/>
      <c r="I20" s="829">
        <v>80.099999999999994</v>
      </c>
      <c r="J20" s="326"/>
    </row>
    <row r="21" spans="1:10" ht="34.5" customHeight="1" x14ac:dyDescent="0.25">
      <c r="A21" s="547">
        <v>4</v>
      </c>
      <c r="B21" s="238" t="s">
        <v>664</v>
      </c>
      <c r="C21" s="239"/>
      <c r="D21" s="221"/>
      <c r="E21" s="221"/>
      <c r="F21" s="221"/>
      <c r="G21" s="240">
        <f>G22+G23</f>
        <v>16169.300000000001</v>
      </c>
      <c r="H21" s="240"/>
      <c r="I21" s="828">
        <f>I22+I23</f>
        <v>16169.300000000001</v>
      </c>
      <c r="J21" s="241"/>
    </row>
    <row r="22" spans="1:10" s="246" customFormat="1" ht="15.75" customHeight="1" x14ac:dyDescent="0.25">
      <c r="A22" s="547"/>
      <c r="B22" s="242" t="s">
        <v>665</v>
      </c>
      <c r="C22" s="243" t="s">
        <v>666</v>
      </c>
      <c r="D22" s="223" t="s">
        <v>149</v>
      </c>
      <c r="E22" s="223" t="s">
        <v>151</v>
      </c>
      <c r="F22" s="223" t="s">
        <v>567</v>
      </c>
      <c r="G22" s="244">
        <f>SUM(I22)</f>
        <v>16138.7</v>
      </c>
      <c r="H22" s="244"/>
      <c r="I22" s="827">
        <v>16138.7</v>
      </c>
      <c r="J22" s="245"/>
    </row>
    <row r="23" spans="1:10" s="246" customFormat="1" ht="15.75" customHeight="1" x14ac:dyDescent="0.25">
      <c r="A23" s="547"/>
      <c r="B23" s="242" t="s">
        <v>665</v>
      </c>
      <c r="C23" s="243" t="s">
        <v>1231</v>
      </c>
      <c r="D23" s="223" t="s">
        <v>142</v>
      </c>
      <c r="E23" s="223" t="s">
        <v>163</v>
      </c>
      <c r="F23" s="223" t="s">
        <v>567</v>
      </c>
      <c r="G23" s="244">
        <f>SUM(I23)</f>
        <v>30.6</v>
      </c>
      <c r="H23" s="244"/>
      <c r="I23" s="827">
        <v>30.6</v>
      </c>
      <c r="J23" s="245"/>
    </row>
    <row r="24" spans="1:10" s="246" customFormat="1" ht="65.25" customHeight="1" x14ac:dyDescent="0.25">
      <c r="A24" s="547">
        <v>5</v>
      </c>
      <c r="B24" s="238" t="s">
        <v>1195</v>
      </c>
      <c r="C24" s="243"/>
      <c r="D24" s="221" t="s">
        <v>149</v>
      </c>
      <c r="E24" s="221" t="s">
        <v>180</v>
      </c>
      <c r="F24" s="223"/>
      <c r="G24" s="240">
        <f>SUM(H24:J24)</f>
        <v>52408.800000000003</v>
      </c>
      <c r="H24" s="240"/>
      <c r="I24" s="240">
        <f>SUM(I25:I28)</f>
        <v>48192</v>
      </c>
      <c r="J24" s="240">
        <f>SUM(J26)</f>
        <v>4216.8</v>
      </c>
    </row>
    <row r="25" spans="1:10" s="246" customFormat="1" ht="17.25" customHeight="1" x14ac:dyDescent="0.25">
      <c r="A25" s="547"/>
      <c r="B25" s="242" t="s">
        <v>540</v>
      </c>
      <c r="C25" s="243" t="s">
        <v>667</v>
      </c>
      <c r="D25" s="223" t="s">
        <v>149</v>
      </c>
      <c r="E25" s="223" t="s">
        <v>180</v>
      </c>
      <c r="F25" s="223" t="s">
        <v>567</v>
      </c>
      <c r="G25" s="244">
        <f>SUM(H25:J25)</f>
        <v>48192</v>
      </c>
      <c r="H25" s="244"/>
      <c r="I25" s="244">
        <f>SUM('свод 2012'!W115)</f>
        <v>48192</v>
      </c>
      <c r="J25" s="244"/>
    </row>
    <row r="26" spans="1:10" s="246" customFormat="1" ht="18.75" customHeight="1" x14ac:dyDescent="0.25">
      <c r="A26" s="547"/>
      <c r="B26" s="242" t="s">
        <v>540</v>
      </c>
      <c r="C26" s="243" t="s">
        <v>668</v>
      </c>
      <c r="D26" s="223" t="s">
        <v>149</v>
      </c>
      <c r="E26" s="223" t="s">
        <v>180</v>
      </c>
      <c r="F26" s="223" t="s">
        <v>567</v>
      </c>
      <c r="G26" s="244">
        <f>SUM(H26:J26)</f>
        <v>4216.8</v>
      </c>
      <c r="H26" s="244"/>
      <c r="I26" s="244"/>
      <c r="J26" s="830">
        <v>4216.8</v>
      </c>
    </row>
    <row r="27" spans="1:10" s="502" customFormat="1" ht="15.75" hidden="1" x14ac:dyDescent="0.25">
      <c r="A27" s="547"/>
      <c r="B27" s="323"/>
      <c r="C27" s="503"/>
      <c r="D27" s="429"/>
      <c r="E27" s="429"/>
      <c r="F27" s="429"/>
      <c r="G27" s="240"/>
      <c r="H27" s="240"/>
      <c r="I27" s="240"/>
      <c r="J27" s="240"/>
    </row>
    <row r="28" spans="1:10" s="246" customFormat="1" ht="15.75" hidden="1" x14ac:dyDescent="0.25">
      <c r="A28" s="547"/>
      <c r="B28" s="242"/>
      <c r="C28" s="243"/>
      <c r="D28" s="223"/>
      <c r="E28" s="223"/>
      <c r="F28" s="223"/>
      <c r="G28" s="244"/>
      <c r="H28" s="244"/>
      <c r="I28" s="244"/>
      <c r="J28" s="244"/>
    </row>
    <row r="29" spans="1:10" s="177" customFormat="1" ht="66.75" customHeight="1" x14ac:dyDescent="0.25">
      <c r="A29" s="229">
        <v>7</v>
      </c>
      <c r="B29" s="238" t="s">
        <v>1196</v>
      </c>
      <c r="C29" s="320"/>
      <c r="D29" s="221" t="s">
        <v>149</v>
      </c>
      <c r="E29" s="221" t="s">
        <v>213</v>
      </c>
      <c r="F29" s="221"/>
      <c r="G29" s="240">
        <f>SUM(G30+G31)</f>
        <v>3858.3</v>
      </c>
      <c r="H29" s="240"/>
      <c r="I29" s="240">
        <f>SUM(I30)</f>
        <v>3558.3</v>
      </c>
      <c r="J29" s="240">
        <f>SUM(J30+J31)</f>
        <v>300</v>
      </c>
    </row>
    <row r="30" spans="1:10" s="246" customFormat="1" ht="24" customHeight="1" x14ac:dyDescent="0.25">
      <c r="A30" s="547"/>
      <c r="B30" s="242" t="s">
        <v>80</v>
      </c>
      <c r="C30" s="243" t="s">
        <v>753</v>
      </c>
      <c r="D30" s="223" t="s">
        <v>149</v>
      </c>
      <c r="E30" s="223" t="s">
        <v>213</v>
      </c>
      <c r="F30" s="223" t="s">
        <v>567</v>
      </c>
      <c r="G30" s="244">
        <f>SUM(H30:J30)</f>
        <v>3558.3</v>
      </c>
      <c r="H30" s="244"/>
      <c r="I30" s="244">
        <f>SUM('свод 2012'!W141)</f>
        <v>3558.3</v>
      </c>
      <c r="J30" s="244"/>
    </row>
    <row r="31" spans="1:10" s="246" customFormat="1" ht="24" customHeight="1" x14ac:dyDescent="0.25">
      <c r="A31" s="547"/>
      <c r="B31" s="242" t="s">
        <v>80</v>
      </c>
      <c r="C31" s="248" t="s">
        <v>702</v>
      </c>
      <c r="D31" s="224" t="s">
        <v>149</v>
      </c>
      <c r="E31" s="223" t="s">
        <v>213</v>
      </c>
      <c r="F31" s="223" t="s">
        <v>567</v>
      </c>
      <c r="G31" s="244">
        <f>SUM(H31:J31)</f>
        <v>300</v>
      </c>
      <c r="H31" s="244"/>
      <c r="I31" s="244"/>
      <c r="J31" s="244">
        <v>300</v>
      </c>
    </row>
    <row r="32" spans="1:10" s="177" customFormat="1" ht="78.75" customHeight="1" x14ac:dyDescent="0.25">
      <c r="A32" s="229">
        <v>8</v>
      </c>
      <c r="B32" s="238" t="s">
        <v>1197</v>
      </c>
      <c r="C32" s="320"/>
      <c r="D32" s="221" t="s">
        <v>149</v>
      </c>
      <c r="E32" s="221" t="s">
        <v>213</v>
      </c>
      <c r="F32" s="221"/>
      <c r="G32" s="240">
        <f>SUM(H32:J32)</f>
        <v>24205</v>
      </c>
      <c r="H32" s="240">
        <f>SUM(H33:H37)</f>
        <v>7220.9</v>
      </c>
      <c r="I32" s="240">
        <f>SUM(I33:I37)</f>
        <v>12501</v>
      </c>
      <c r="J32" s="240">
        <f>SUM(J33:J41)</f>
        <v>4483.1000000000004</v>
      </c>
    </row>
    <row r="33" spans="1:10" s="177" customFormat="1" ht="21" customHeight="1" x14ac:dyDescent="0.25">
      <c r="A33" s="281"/>
      <c r="B33" s="242" t="s">
        <v>80</v>
      </c>
      <c r="C33" s="243" t="s">
        <v>766</v>
      </c>
      <c r="D33" s="223" t="s">
        <v>149</v>
      </c>
      <c r="E33" s="223" t="s">
        <v>213</v>
      </c>
      <c r="F33" s="223" t="s">
        <v>567</v>
      </c>
      <c r="G33" s="244">
        <f>SUM(H33:J33)</f>
        <v>9724.7000000000007</v>
      </c>
      <c r="H33" s="240"/>
      <c r="I33" s="826">
        <v>9724.7000000000007</v>
      </c>
      <c r="J33" s="244"/>
    </row>
    <row r="34" spans="1:10" s="177" customFormat="1" ht="21" customHeight="1" x14ac:dyDescent="0.25">
      <c r="A34" s="281"/>
      <c r="B34" s="242" t="s">
        <v>676</v>
      </c>
      <c r="C34" s="243" t="s">
        <v>766</v>
      </c>
      <c r="D34" s="223" t="s">
        <v>149</v>
      </c>
      <c r="E34" s="223" t="s">
        <v>213</v>
      </c>
      <c r="F34" s="223" t="s">
        <v>640</v>
      </c>
      <c r="G34" s="244">
        <f>SUM(H34:J34)</f>
        <v>1463</v>
      </c>
      <c r="H34" s="240"/>
      <c r="I34" s="827">
        <v>1463</v>
      </c>
      <c r="J34" s="244"/>
    </row>
    <row r="35" spans="1:10" s="177" customFormat="1" ht="21" customHeight="1" x14ac:dyDescent="0.25">
      <c r="A35" s="281"/>
      <c r="B35" s="242" t="s">
        <v>83</v>
      </c>
      <c r="C35" s="243" t="s">
        <v>766</v>
      </c>
      <c r="D35" s="223" t="s">
        <v>149</v>
      </c>
      <c r="E35" s="223" t="s">
        <v>213</v>
      </c>
      <c r="F35" s="223" t="s">
        <v>631</v>
      </c>
      <c r="G35" s="244">
        <f t="shared" ref="G35:G36" si="2">SUM(H35:J35)</f>
        <v>746.4</v>
      </c>
      <c r="H35" s="240"/>
      <c r="I35" s="827">
        <v>746.4</v>
      </c>
      <c r="J35" s="244"/>
    </row>
    <row r="36" spans="1:10" s="177" customFormat="1" ht="21" customHeight="1" x14ac:dyDescent="0.25">
      <c r="A36" s="281"/>
      <c r="B36" s="242" t="s">
        <v>115</v>
      </c>
      <c r="C36" s="243" t="s">
        <v>766</v>
      </c>
      <c r="D36" s="223" t="s">
        <v>149</v>
      </c>
      <c r="E36" s="223" t="s">
        <v>213</v>
      </c>
      <c r="F36" s="223" t="s">
        <v>650</v>
      </c>
      <c r="G36" s="244">
        <f t="shared" si="2"/>
        <v>566.9</v>
      </c>
      <c r="H36" s="240"/>
      <c r="I36" s="827">
        <v>566.9</v>
      </c>
      <c r="J36" s="244"/>
    </row>
    <row r="37" spans="1:10" s="246" customFormat="1" ht="16.5" customHeight="1" x14ac:dyDescent="0.25">
      <c r="A37" s="547"/>
      <c r="B37" s="242" t="s">
        <v>80</v>
      </c>
      <c r="C37" s="321" t="s">
        <v>1009</v>
      </c>
      <c r="D37" s="223" t="s">
        <v>149</v>
      </c>
      <c r="E37" s="223" t="s">
        <v>213</v>
      </c>
      <c r="F37" s="223" t="s">
        <v>567</v>
      </c>
      <c r="G37" s="244">
        <f t="shared" ref="G37" si="3">SUM(H37:J37)</f>
        <v>7220.9</v>
      </c>
      <c r="H37" s="244">
        <v>7220.9</v>
      </c>
      <c r="I37" s="244"/>
      <c r="J37" s="244"/>
    </row>
    <row r="38" spans="1:10" s="516" customFormat="1" ht="17.25" customHeight="1" x14ac:dyDescent="0.25">
      <c r="A38" s="548"/>
      <c r="B38" s="242" t="s">
        <v>80</v>
      </c>
      <c r="C38" s="321" t="s">
        <v>709</v>
      </c>
      <c r="D38" s="223" t="s">
        <v>149</v>
      </c>
      <c r="E38" s="223" t="s">
        <v>213</v>
      </c>
      <c r="F38" s="223" t="s">
        <v>567</v>
      </c>
      <c r="G38" s="244">
        <f>SUM(H38:J38)</f>
        <v>4421</v>
      </c>
      <c r="H38" s="244"/>
      <c r="I38" s="244"/>
      <c r="J38" s="244">
        <v>4421</v>
      </c>
    </row>
    <row r="39" spans="1:10" s="246" customFormat="1" ht="21" customHeight="1" x14ac:dyDescent="0.25">
      <c r="A39" s="547"/>
      <c r="B39" s="242" t="s">
        <v>676</v>
      </c>
      <c r="C39" s="321" t="s">
        <v>709</v>
      </c>
      <c r="D39" s="223" t="s">
        <v>149</v>
      </c>
      <c r="E39" s="223" t="s">
        <v>213</v>
      </c>
      <c r="F39" s="223" t="s">
        <v>640</v>
      </c>
      <c r="G39" s="244">
        <f>SUM(H39:J39)</f>
        <v>49</v>
      </c>
      <c r="H39" s="244"/>
      <c r="I39" s="244"/>
      <c r="J39" s="244">
        <v>49</v>
      </c>
    </row>
    <row r="40" spans="1:10" s="246" customFormat="1" ht="21" customHeight="1" x14ac:dyDescent="0.25">
      <c r="A40" s="547"/>
      <c r="B40" s="242" t="s">
        <v>83</v>
      </c>
      <c r="C40" s="321" t="s">
        <v>709</v>
      </c>
      <c r="D40" s="223" t="s">
        <v>149</v>
      </c>
      <c r="E40" s="223" t="s">
        <v>213</v>
      </c>
      <c r="F40" s="223" t="s">
        <v>631</v>
      </c>
      <c r="G40" s="244">
        <f t="shared" ref="G40:G41" si="4">SUM(H40:J40)</f>
        <v>7.5</v>
      </c>
      <c r="H40" s="244"/>
      <c r="I40" s="244"/>
      <c r="J40" s="244">
        <v>7.5</v>
      </c>
    </row>
    <row r="41" spans="1:10" s="246" customFormat="1" ht="21" customHeight="1" x14ac:dyDescent="0.25">
      <c r="A41" s="547"/>
      <c r="B41" s="242" t="s">
        <v>115</v>
      </c>
      <c r="C41" s="321" t="s">
        <v>709</v>
      </c>
      <c r="D41" s="223" t="s">
        <v>149</v>
      </c>
      <c r="E41" s="223" t="s">
        <v>213</v>
      </c>
      <c r="F41" s="223" t="s">
        <v>650</v>
      </c>
      <c r="G41" s="244">
        <f t="shared" si="4"/>
        <v>5.6</v>
      </c>
      <c r="H41" s="244"/>
      <c r="I41" s="244"/>
      <c r="J41" s="244">
        <v>5.6</v>
      </c>
    </row>
    <row r="42" spans="1:10" s="246" customFormat="1" ht="79.5" customHeight="1" x14ac:dyDescent="0.25">
      <c r="A42" s="547">
        <v>10</v>
      </c>
      <c r="B42" s="323" t="s">
        <v>1191</v>
      </c>
      <c r="C42" s="321"/>
      <c r="D42" s="221" t="s">
        <v>151</v>
      </c>
      <c r="E42" s="221" t="s">
        <v>142</v>
      </c>
      <c r="F42" s="223"/>
      <c r="G42" s="240">
        <f>SUM(H42:J42)</f>
        <v>171472.8</v>
      </c>
      <c r="H42" s="240">
        <f>SUM(H43)</f>
        <v>0</v>
      </c>
      <c r="I42" s="240">
        <f>SUM(I43)</f>
        <v>95000</v>
      </c>
      <c r="J42" s="240">
        <f>J43+J44+J45</f>
        <v>76472.800000000003</v>
      </c>
    </row>
    <row r="43" spans="1:10" s="246" customFormat="1" ht="24" customHeight="1" x14ac:dyDescent="0.25">
      <c r="A43" s="547"/>
      <c r="B43" s="242" t="s">
        <v>83</v>
      </c>
      <c r="C43" s="321" t="s">
        <v>1090</v>
      </c>
      <c r="D43" s="223" t="s">
        <v>151</v>
      </c>
      <c r="E43" s="223" t="s">
        <v>142</v>
      </c>
      <c r="F43" s="223" t="s">
        <v>631</v>
      </c>
      <c r="G43" s="244">
        <f>SUM(H43:J43)</f>
        <v>95000</v>
      </c>
      <c r="H43" s="244"/>
      <c r="I43" s="244">
        <v>95000</v>
      </c>
      <c r="J43" s="244"/>
    </row>
    <row r="44" spans="1:10" s="246" customFormat="1" ht="24" customHeight="1" x14ac:dyDescent="0.25">
      <c r="A44" s="547"/>
      <c r="B44" s="242" t="s">
        <v>83</v>
      </c>
      <c r="C44" s="321" t="s">
        <v>717</v>
      </c>
      <c r="D44" s="223" t="s">
        <v>151</v>
      </c>
      <c r="E44" s="223" t="s">
        <v>142</v>
      </c>
      <c r="F44" s="223" t="s">
        <v>631</v>
      </c>
      <c r="G44" s="244">
        <f>SUM(H44:J44)</f>
        <v>10555.6</v>
      </c>
      <c r="H44" s="244"/>
      <c r="I44" s="244"/>
      <c r="J44" s="244">
        <f>SUM('свод 2012'!V157)</f>
        <v>10555.6</v>
      </c>
    </row>
    <row r="45" spans="1:10" s="246" customFormat="1" ht="24" customHeight="1" x14ac:dyDescent="0.25">
      <c r="A45" s="547"/>
      <c r="B45" s="242" t="s">
        <v>83</v>
      </c>
      <c r="C45" s="229" t="s">
        <v>717</v>
      </c>
      <c r="D45" s="224" t="s">
        <v>151</v>
      </c>
      <c r="E45" s="223" t="s">
        <v>142</v>
      </c>
      <c r="F45" s="223" t="s">
        <v>631</v>
      </c>
      <c r="G45" s="244">
        <f>SUM(H45+I45+J45)</f>
        <v>65917.2</v>
      </c>
      <c r="H45" s="244"/>
      <c r="I45" s="244"/>
      <c r="J45" s="244">
        <v>65917.2</v>
      </c>
    </row>
    <row r="46" spans="1:10" ht="83.25" customHeight="1" x14ac:dyDescent="0.25">
      <c r="A46" s="547">
        <v>11</v>
      </c>
      <c r="B46" s="238" t="s">
        <v>988</v>
      </c>
      <c r="C46" s="239"/>
      <c r="D46" s="225" t="s">
        <v>151</v>
      </c>
      <c r="E46" s="225" t="s">
        <v>144</v>
      </c>
      <c r="F46" s="225"/>
      <c r="G46" s="240">
        <f>SUM(G48:G51)</f>
        <v>82736.899999999994</v>
      </c>
      <c r="H46" s="240"/>
      <c r="I46" s="240">
        <f>SUM(I48:I51)</f>
        <v>72407.399999999994</v>
      </c>
      <c r="J46" s="240">
        <f>SUM(J48:J51)</f>
        <v>10329.5</v>
      </c>
    </row>
    <row r="47" spans="1:10" s="246" customFormat="1" ht="15.75" hidden="1" x14ac:dyDescent="0.25">
      <c r="A47" s="547"/>
      <c r="B47" s="242" t="s">
        <v>80</v>
      </c>
      <c r="C47" s="247">
        <v>5222100</v>
      </c>
      <c r="D47" s="224" t="s">
        <v>151</v>
      </c>
      <c r="E47" s="224" t="s">
        <v>144</v>
      </c>
      <c r="F47" s="224" t="s">
        <v>567</v>
      </c>
      <c r="G47" s="244"/>
      <c r="H47" s="244"/>
      <c r="I47" s="244"/>
      <c r="J47" s="244"/>
    </row>
    <row r="48" spans="1:10" ht="30.75" customHeight="1" x14ac:dyDescent="0.25">
      <c r="A48" s="547"/>
      <c r="B48" s="242" t="s">
        <v>669</v>
      </c>
      <c r="C48" s="247" t="s">
        <v>670</v>
      </c>
      <c r="D48" s="224" t="s">
        <v>151</v>
      </c>
      <c r="E48" s="224" t="s">
        <v>144</v>
      </c>
      <c r="F48" s="224" t="s">
        <v>567</v>
      </c>
      <c r="G48" s="244">
        <f>SUM(H48:J48)</f>
        <v>5930.2</v>
      </c>
      <c r="H48" s="244"/>
      <c r="I48" s="827">
        <f>SUM('свод 2012'!W189)</f>
        <v>5930.2</v>
      </c>
      <c r="J48" s="827"/>
    </row>
    <row r="49" spans="1:249" ht="21" customHeight="1" x14ac:dyDescent="0.25">
      <c r="A49" s="547"/>
      <c r="B49" s="322" t="s">
        <v>671</v>
      </c>
      <c r="C49" s="247" t="s">
        <v>670</v>
      </c>
      <c r="D49" s="224" t="s">
        <v>151</v>
      </c>
      <c r="E49" s="224" t="s">
        <v>144</v>
      </c>
      <c r="F49" s="224" t="s">
        <v>567</v>
      </c>
      <c r="G49" s="244">
        <f>SUM(H49:J49)</f>
        <v>12416.5</v>
      </c>
      <c r="H49" s="244"/>
      <c r="I49" s="827">
        <v>12416.5</v>
      </c>
      <c r="J49" s="827"/>
    </row>
    <row r="50" spans="1:249" ht="17.25" customHeight="1" x14ac:dyDescent="0.25">
      <c r="A50" s="547"/>
      <c r="B50" s="242" t="s">
        <v>671</v>
      </c>
      <c r="C50" s="247" t="s">
        <v>670</v>
      </c>
      <c r="D50" s="224" t="s">
        <v>151</v>
      </c>
      <c r="E50" s="224" t="s">
        <v>144</v>
      </c>
      <c r="F50" s="224" t="s">
        <v>567</v>
      </c>
      <c r="G50" s="244">
        <f>SUM(H50:J50)</f>
        <v>54060.7</v>
      </c>
      <c r="H50" s="244"/>
      <c r="I50" s="827">
        <v>54060.7</v>
      </c>
      <c r="J50" s="827"/>
    </row>
    <row r="51" spans="1:249" ht="18.75" customHeight="1" x14ac:dyDescent="0.25">
      <c r="A51" s="547"/>
      <c r="B51" s="242" t="s">
        <v>671</v>
      </c>
      <c r="C51" s="247" t="s">
        <v>672</v>
      </c>
      <c r="D51" s="224" t="s">
        <v>151</v>
      </c>
      <c r="E51" s="224" t="s">
        <v>144</v>
      </c>
      <c r="F51" s="224" t="s">
        <v>567</v>
      </c>
      <c r="G51" s="244">
        <f>SUM(H51:J51)</f>
        <v>10329.5</v>
      </c>
      <c r="H51" s="244"/>
      <c r="I51" s="827"/>
      <c r="J51" s="827">
        <v>10329.5</v>
      </c>
    </row>
    <row r="52" spans="1:249" ht="66.75" customHeight="1" x14ac:dyDescent="0.25">
      <c r="A52" s="547"/>
      <c r="B52" s="242" t="s">
        <v>1238</v>
      </c>
      <c r="C52" s="247"/>
      <c r="D52" s="225" t="s">
        <v>151</v>
      </c>
      <c r="E52" s="225" t="s">
        <v>151</v>
      </c>
      <c r="F52" s="224"/>
      <c r="G52" s="240">
        <f>G53</f>
        <v>3.3</v>
      </c>
      <c r="H52" s="240">
        <f t="shared" ref="H52:J52" si="5">H53</f>
        <v>0</v>
      </c>
      <c r="I52" s="240">
        <f t="shared" si="5"/>
        <v>3.3</v>
      </c>
      <c r="J52" s="240">
        <f t="shared" si="5"/>
        <v>0</v>
      </c>
    </row>
    <row r="53" spans="1:249" ht="18.75" customHeight="1" x14ac:dyDescent="0.25">
      <c r="A53" s="547"/>
      <c r="B53" s="242" t="s">
        <v>83</v>
      </c>
      <c r="C53" s="247" t="s">
        <v>1239</v>
      </c>
      <c r="D53" s="224" t="s">
        <v>151</v>
      </c>
      <c r="E53" s="224" t="s">
        <v>151</v>
      </c>
      <c r="F53" s="224" t="s">
        <v>631</v>
      </c>
      <c r="G53" s="244">
        <f>SUM(H53:J53)</f>
        <v>3.3</v>
      </c>
      <c r="H53" s="244"/>
      <c r="I53" s="827">
        <v>3.3</v>
      </c>
      <c r="J53" s="827"/>
    </row>
    <row r="54" spans="1:249" ht="46.5" customHeight="1" x14ac:dyDescent="0.25">
      <c r="A54" s="547"/>
      <c r="B54" s="242" t="s">
        <v>1242</v>
      </c>
      <c r="C54" s="247"/>
      <c r="D54" s="225" t="s">
        <v>157</v>
      </c>
      <c r="E54" s="225" t="s">
        <v>180</v>
      </c>
      <c r="F54" s="225"/>
      <c r="G54" s="240">
        <f>SUM(G55+G56+G57)</f>
        <v>2797.0999999999995</v>
      </c>
      <c r="H54" s="240">
        <f>SUM(H55+H56)</f>
        <v>1198.8</v>
      </c>
      <c r="I54" s="240">
        <f>SUM(I55+I56)</f>
        <v>1465.1</v>
      </c>
      <c r="J54" s="240">
        <f>SUM(J55+J56+J57)</f>
        <v>133.19999999999999</v>
      </c>
    </row>
    <row r="55" spans="1:249" ht="32.25" customHeight="1" x14ac:dyDescent="0.25">
      <c r="A55" s="547"/>
      <c r="B55" s="242" t="s">
        <v>1243</v>
      </c>
      <c r="C55" s="247" t="s">
        <v>1258</v>
      </c>
      <c r="D55" s="224" t="s">
        <v>157</v>
      </c>
      <c r="E55" s="224" t="s">
        <v>180</v>
      </c>
      <c r="F55" s="224" t="s">
        <v>631</v>
      </c>
      <c r="G55" s="244">
        <f>SUM(H55:J55)</f>
        <v>1198.8</v>
      </c>
      <c r="H55" s="244">
        <v>1198.8</v>
      </c>
      <c r="I55" s="827"/>
      <c r="J55" s="827"/>
    </row>
    <row r="56" spans="1:249" ht="32.25" customHeight="1" x14ac:dyDescent="0.25">
      <c r="A56" s="547"/>
      <c r="B56" s="242" t="s">
        <v>1243</v>
      </c>
      <c r="C56" s="247" t="s">
        <v>1240</v>
      </c>
      <c r="D56" s="224" t="s">
        <v>157</v>
      </c>
      <c r="E56" s="224" t="s">
        <v>180</v>
      </c>
      <c r="F56" s="224" t="s">
        <v>631</v>
      </c>
      <c r="G56" s="244">
        <f>SUM(H56:J56)</f>
        <v>1465.1</v>
      </c>
      <c r="H56" s="244"/>
      <c r="I56" s="827">
        <v>1465.1</v>
      </c>
      <c r="J56" s="827"/>
    </row>
    <row r="57" spans="1:249" ht="32.25" customHeight="1" x14ac:dyDescent="0.25">
      <c r="A57" s="547"/>
      <c r="B57" s="242" t="s">
        <v>1243</v>
      </c>
      <c r="C57" s="247" t="s">
        <v>1260</v>
      </c>
      <c r="D57" s="224" t="s">
        <v>157</v>
      </c>
      <c r="E57" s="224" t="s">
        <v>180</v>
      </c>
      <c r="F57" s="224" t="s">
        <v>631</v>
      </c>
      <c r="G57" s="244">
        <f>SUM(H57:J57)</f>
        <v>133.19999999999999</v>
      </c>
      <c r="H57" s="244"/>
      <c r="I57" s="827"/>
      <c r="J57" s="827">
        <v>133.19999999999999</v>
      </c>
    </row>
    <row r="58" spans="1:249" s="177" customFormat="1" ht="74.25" customHeight="1" x14ac:dyDescent="0.25">
      <c r="A58" s="229">
        <v>12</v>
      </c>
      <c r="B58" s="238" t="s">
        <v>1177</v>
      </c>
      <c r="C58" s="239"/>
      <c r="D58" s="225" t="s">
        <v>157</v>
      </c>
      <c r="E58" s="221" t="s">
        <v>143</v>
      </c>
      <c r="F58" s="221"/>
      <c r="G58" s="240">
        <f>SUM(I58:J58)</f>
        <v>64494.6</v>
      </c>
      <c r="H58" s="240"/>
      <c r="I58" s="828">
        <f>SUM(I59:I62)</f>
        <v>57612</v>
      </c>
      <c r="J58" s="828">
        <f>SUM(J59:J63)</f>
        <v>6882.6</v>
      </c>
      <c r="IO58" s="179"/>
    </row>
    <row r="59" spans="1:249" s="173" customFormat="1" ht="20.25" customHeight="1" x14ac:dyDescent="0.25">
      <c r="A59" s="229"/>
      <c r="B59" s="242" t="s">
        <v>673</v>
      </c>
      <c r="C59" s="247" t="s">
        <v>674</v>
      </c>
      <c r="D59" s="224" t="s">
        <v>157</v>
      </c>
      <c r="E59" s="223" t="s">
        <v>142</v>
      </c>
      <c r="F59" s="223" t="s">
        <v>567</v>
      </c>
      <c r="G59" s="244">
        <f t="shared" ref="G59:G67" si="6">SUM(H59:J59)</f>
        <v>54870.8</v>
      </c>
      <c r="H59" s="244"/>
      <c r="I59" s="827">
        <v>54870.8</v>
      </c>
      <c r="J59" s="827"/>
    </row>
    <row r="60" spans="1:249" s="177" customFormat="1" ht="22.5" customHeight="1" x14ac:dyDescent="0.25">
      <c r="A60" s="229"/>
      <c r="B60" s="242" t="s">
        <v>673</v>
      </c>
      <c r="C60" s="247" t="s">
        <v>674</v>
      </c>
      <c r="D60" s="224" t="s">
        <v>157</v>
      </c>
      <c r="E60" s="223" t="s">
        <v>144</v>
      </c>
      <c r="F60" s="223" t="s">
        <v>567</v>
      </c>
      <c r="G60" s="244">
        <f>SUM(H60:J60)</f>
        <v>2741.2</v>
      </c>
      <c r="H60" s="244"/>
      <c r="I60" s="827">
        <v>2741.2</v>
      </c>
      <c r="J60" s="827"/>
    </row>
    <row r="61" spans="1:249" s="177" customFormat="1" ht="15.75" x14ac:dyDescent="0.25">
      <c r="A61" s="229"/>
      <c r="B61" s="242" t="s">
        <v>673</v>
      </c>
      <c r="C61" s="247" t="s">
        <v>675</v>
      </c>
      <c r="D61" s="224" t="s">
        <v>157</v>
      </c>
      <c r="E61" s="223" t="s">
        <v>142</v>
      </c>
      <c r="F61" s="223" t="s">
        <v>567</v>
      </c>
      <c r="G61" s="244">
        <f t="shared" si="6"/>
        <v>4529.6000000000004</v>
      </c>
      <c r="H61" s="244"/>
      <c r="I61" s="827"/>
      <c r="J61" s="827">
        <v>4529.6000000000004</v>
      </c>
    </row>
    <row r="62" spans="1:249" s="177" customFormat="1" ht="15.75" x14ac:dyDescent="0.25">
      <c r="A62" s="229"/>
      <c r="B62" s="242" t="s">
        <v>673</v>
      </c>
      <c r="C62" s="247" t="s">
        <v>675</v>
      </c>
      <c r="D62" s="224" t="s">
        <v>157</v>
      </c>
      <c r="E62" s="223" t="s">
        <v>144</v>
      </c>
      <c r="F62" s="223" t="s">
        <v>567</v>
      </c>
      <c r="G62" s="244">
        <f t="shared" ref="G62:G63" si="7">SUM(H62:J62)</f>
        <v>153</v>
      </c>
      <c r="H62" s="244"/>
      <c r="I62" s="244"/>
      <c r="J62" s="827">
        <v>153</v>
      </c>
    </row>
    <row r="63" spans="1:249" s="177" customFormat="1" ht="15.75" x14ac:dyDescent="0.25">
      <c r="A63" s="229"/>
      <c r="B63" s="242" t="s">
        <v>676</v>
      </c>
      <c r="C63" s="247" t="s">
        <v>675</v>
      </c>
      <c r="D63" s="224" t="s">
        <v>157</v>
      </c>
      <c r="E63" s="223" t="s">
        <v>142</v>
      </c>
      <c r="F63" s="223" t="s">
        <v>640</v>
      </c>
      <c r="G63" s="244">
        <f t="shared" si="7"/>
        <v>2200</v>
      </c>
      <c r="H63" s="244"/>
      <c r="I63" s="244"/>
      <c r="J63" s="244">
        <v>2200</v>
      </c>
    </row>
    <row r="64" spans="1:249" s="177" customFormat="1" ht="63" x14ac:dyDescent="0.25">
      <c r="A64" s="229">
        <v>13</v>
      </c>
      <c r="B64" s="238" t="s">
        <v>1189</v>
      </c>
      <c r="C64" s="247"/>
      <c r="D64" s="225" t="s">
        <v>157</v>
      </c>
      <c r="E64" s="221" t="s">
        <v>143</v>
      </c>
      <c r="F64" s="223"/>
      <c r="G64" s="240">
        <f t="shared" si="6"/>
        <v>65913</v>
      </c>
      <c r="H64" s="240"/>
      <c r="I64" s="240">
        <f>SUM(I66:I72)</f>
        <v>30391.5</v>
      </c>
      <c r="J64" s="240">
        <f>SUM(J66:J72)</f>
        <v>35521.5</v>
      </c>
    </row>
    <row r="65" spans="1:14" hidden="1" x14ac:dyDescent="0.25"/>
    <row r="66" spans="1:14" s="177" customFormat="1" ht="15.75" x14ac:dyDescent="0.25">
      <c r="A66" s="229"/>
      <c r="B66" s="242" t="s">
        <v>673</v>
      </c>
      <c r="C66" s="247" t="s">
        <v>679</v>
      </c>
      <c r="D66" s="224" t="s">
        <v>157</v>
      </c>
      <c r="E66" s="223" t="s">
        <v>142</v>
      </c>
      <c r="F66" s="223" t="s">
        <v>567</v>
      </c>
      <c r="G66" s="244">
        <f t="shared" si="6"/>
        <v>25387.5</v>
      </c>
      <c r="H66" s="244"/>
      <c r="I66" s="244">
        <v>25387.5</v>
      </c>
      <c r="J66" s="244"/>
    </row>
    <row r="67" spans="1:14" s="177" customFormat="1" ht="15.75" x14ac:dyDescent="0.25">
      <c r="A67" s="229"/>
      <c r="B67" s="242" t="s">
        <v>673</v>
      </c>
      <c r="C67" s="247" t="s">
        <v>680</v>
      </c>
      <c r="D67" s="224" t="s">
        <v>157</v>
      </c>
      <c r="E67" s="223" t="s">
        <v>142</v>
      </c>
      <c r="F67" s="223" t="s">
        <v>567</v>
      </c>
      <c r="G67" s="244">
        <f t="shared" si="6"/>
        <v>30517.5</v>
      </c>
      <c r="H67" s="244"/>
      <c r="I67" s="244"/>
      <c r="J67" s="244">
        <v>30517.5</v>
      </c>
    </row>
    <row r="68" spans="1:14" s="177" customFormat="1" ht="15.75" hidden="1" x14ac:dyDescent="0.25">
      <c r="A68" s="229"/>
      <c r="B68" s="242" t="s">
        <v>673</v>
      </c>
      <c r="C68" s="247" t="s">
        <v>679</v>
      </c>
      <c r="D68" s="224" t="s">
        <v>157</v>
      </c>
      <c r="E68" s="223" t="s">
        <v>144</v>
      </c>
      <c r="F68" s="223" t="s">
        <v>567</v>
      </c>
      <c r="G68" s="244">
        <f>SUM(I68)</f>
        <v>0</v>
      </c>
      <c r="H68" s="244"/>
      <c r="I68" s="244"/>
      <c r="J68" s="244"/>
    </row>
    <row r="69" spans="1:14" s="173" customFormat="1" ht="15.75" x14ac:dyDescent="0.25">
      <c r="A69" s="229"/>
      <c r="B69" s="242" t="s">
        <v>676</v>
      </c>
      <c r="C69" s="247" t="s">
        <v>679</v>
      </c>
      <c r="D69" s="224" t="s">
        <v>157</v>
      </c>
      <c r="E69" s="224" t="s">
        <v>142</v>
      </c>
      <c r="F69" s="224" t="s">
        <v>640</v>
      </c>
      <c r="G69" s="244">
        <f>SUM(H69:J69)</f>
        <v>2904</v>
      </c>
      <c r="H69" s="244"/>
      <c r="I69" s="244">
        <v>2904</v>
      </c>
      <c r="J69" s="244"/>
    </row>
    <row r="70" spans="1:14" s="173" customFormat="1" ht="15.75" x14ac:dyDescent="0.25">
      <c r="A70" s="229"/>
      <c r="B70" s="242" t="s">
        <v>676</v>
      </c>
      <c r="C70" s="248" t="s">
        <v>680</v>
      </c>
      <c r="D70" s="224" t="s">
        <v>157</v>
      </c>
      <c r="E70" s="224" t="s">
        <v>142</v>
      </c>
      <c r="F70" s="224" t="s">
        <v>640</v>
      </c>
      <c r="G70" s="244">
        <f t="shared" ref="G70:G72" si="8">SUM(H70:J70)</f>
        <v>2904</v>
      </c>
      <c r="H70" s="244"/>
      <c r="I70" s="244"/>
      <c r="J70" s="244">
        <v>2904</v>
      </c>
    </row>
    <row r="71" spans="1:14" s="173" customFormat="1" ht="15.75" x14ac:dyDescent="0.25">
      <c r="A71" s="229"/>
      <c r="B71" s="242" t="s">
        <v>676</v>
      </c>
      <c r="C71" s="247" t="s">
        <v>679</v>
      </c>
      <c r="D71" s="224" t="s">
        <v>157</v>
      </c>
      <c r="E71" s="224" t="s">
        <v>144</v>
      </c>
      <c r="F71" s="224" t="s">
        <v>640</v>
      </c>
      <c r="G71" s="244">
        <f t="shared" si="8"/>
        <v>2100</v>
      </c>
      <c r="H71" s="244"/>
      <c r="I71" s="244">
        <v>2100</v>
      </c>
      <c r="J71" s="244"/>
    </row>
    <row r="72" spans="1:14" s="173" customFormat="1" ht="15.75" x14ac:dyDescent="0.25">
      <c r="A72" s="229"/>
      <c r="B72" s="242" t="s">
        <v>676</v>
      </c>
      <c r="C72" s="248" t="s">
        <v>680</v>
      </c>
      <c r="D72" s="224" t="s">
        <v>157</v>
      </c>
      <c r="E72" s="224" t="s">
        <v>144</v>
      </c>
      <c r="F72" s="224" t="s">
        <v>640</v>
      </c>
      <c r="G72" s="244">
        <f t="shared" si="8"/>
        <v>2100</v>
      </c>
      <c r="H72" s="244"/>
      <c r="I72" s="244"/>
      <c r="J72" s="244">
        <v>2100</v>
      </c>
    </row>
    <row r="73" spans="1:14" s="177" customFormat="1" ht="31.5" hidden="1" x14ac:dyDescent="0.25">
      <c r="A73" s="229">
        <v>12</v>
      </c>
      <c r="B73" s="238" t="s">
        <v>973</v>
      </c>
      <c r="C73" s="247"/>
      <c r="D73" s="225" t="s">
        <v>157</v>
      </c>
      <c r="E73" s="221" t="s">
        <v>144</v>
      </c>
      <c r="F73" s="223"/>
      <c r="G73" s="240">
        <f>SUM(I73)</f>
        <v>0</v>
      </c>
      <c r="H73" s="240"/>
      <c r="I73" s="240"/>
      <c r="J73" s="244"/>
    </row>
    <row r="74" spans="1:14" hidden="1" x14ac:dyDescent="0.25"/>
    <row r="75" spans="1:14" s="173" customFormat="1" ht="57.75" customHeight="1" x14ac:dyDescent="0.25">
      <c r="A75" s="229">
        <v>14</v>
      </c>
      <c r="B75" s="238" t="s">
        <v>1190</v>
      </c>
      <c r="C75" s="247"/>
      <c r="D75" s="225" t="s">
        <v>157</v>
      </c>
      <c r="E75" s="221" t="s">
        <v>143</v>
      </c>
      <c r="F75" s="223"/>
      <c r="G75" s="240">
        <f>G79+G78+G77+G76</f>
        <v>7091.3</v>
      </c>
      <c r="H75" s="240"/>
      <c r="I75" s="240">
        <f t="shared" ref="I75:J75" si="9">I79+I78+I77+I76</f>
        <v>3611.3</v>
      </c>
      <c r="J75" s="240">
        <f t="shared" si="9"/>
        <v>3480</v>
      </c>
    </row>
    <row r="76" spans="1:14" s="173" customFormat="1" ht="19.5" customHeight="1" x14ac:dyDescent="0.25">
      <c r="A76" s="229"/>
      <c r="B76" s="242" t="s">
        <v>676</v>
      </c>
      <c r="C76" s="247">
        <v>5225601</v>
      </c>
      <c r="D76" s="224" t="s">
        <v>157</v>
      </c>
      <c r="E76" s="223" t="s">
        <v>142</v>
      </c>
      <c r="F76" s="223" t="s">
        <v>640</v>
      </c>
      <c r="G76" s="244">
        <f>SUM(H76:J76)</f>
        <v>100</v>
      </c>
      <c r="H76" s="244"/>
      <c r="I76" s="827">
        <v>100</v>
      </c>
      <c r="J76" s="240"/>
    </row>
    <row r="77" spans="1:14" s="173" customFormat="1" ht="23.25" customHeight="1" x14ac:dyDescent="0.25">
      <c r="A77" s="229"/>
      <c r="B77" s="242" t="s">
        <v>676</v>
      </c>
      <c r="C77" s="247" t="s">
        <v>677</v>
      </c>
      <c r="D77" s="224" t="s">
        <v>157</v>
      </c>
      <c r="E77" s="223" t="s">
        <v>144</v>
      </c>
      <c r="F77" s="223" t="s">
        <v>640</v>
      </c>
      <c r="G77" s="244">
        <f>SUM(H77:J77)</f>
        <v>3249</v>
      </c>
      <c r="H77" s="240"/>
      <c r="I77" s="827">
        <v>3249</v>
      </c>
      <c r="J77" s="240"/>
    </row>
    <row r="78" spans="1:14" s="173" customFormat="1" ht="15.75" x14ac:dyDescent="0.25">
      <c r="A78" s="229"/>
      <c r="B78" s="242" t="s">
        <v>676</v>
      </c>
      <c r="C78" s="247" t="s">
        <v>677</v>
      </c>
      <c r="D78" s="224" t="s">
        <v>157</v>
      </c>
      <c r="E78" s="223" t="s">
        <v>180</v>
      </c>
      <c r="F78" s="223" t="s">
        <v>640</v>
      </c>
      <c r="G78" s="244">
        <f>SUM(H78:J78)</f>
        <v>262.3</v>
      </c>
      <c r="H78" s="244"/>
      <c r="I78" s="827">
        <v>262.3</v>
      </c>
      <c r="J78" s="244"/>
    </row>
    <row r="79" spans="1:14" s="173" customFormat="1" ht="15.75" x14ac:dyDescent="0.25">
      <c r="A79" s="229"/>
      <c r="B79" s="242" t="s">
        <v>676</v>
      </c>
      <c r="C79" s="247" t="s">
        <v>678</v>
      </c>
      <c r="D79" s="224" t="s">
        <v>157</v>
      </c>
      <c r="E79" s="223" t="s">
        <v>144</v>
      </c>
      <c r="F79" s="223" t="s">
        <v>640</v>
      </c>
      <c r="G79" s="244">
        <f>SUM(H79:J79)</f>
        <v>3480</v>
      </c>
      <c r="H79" s="244"/>
      <c r="I79" s="244"/>
      <c r="J79" s="244">
        <f>SUM('свод 2012'!V370)</f>
        <v>3480</v>
      </c>
      <c r="N79" s="788">
        <f>J82+J58-J62</f>
        <v>19470.7</v>
      </c>
    </row>
    <row r="80" spans="1:14" ht="48" customHeight="1" x14ac:dyDescent="0.25">
      <c r="A80" s="547">
        <v>15</v>
      </c>
      <c r="B80" s="743" t="s">
        <v>1150</v>
      </c>
      <c r="C80" s="247"/>
      <c r="D80" s="225" t="s">
        <v>157</v>
      </c>
      <c r="E80" s="221" t="s">
        <v>142</v>
      </c>
      <c r="F80" s="223"/>
      <c r="G80" s="240">
        <f>SUM(H80:J80)</f>
        <v>47389.4</v>
      </c>
      <c r="H80" s="240"/>
      <c r="I80" s="240">
        <f>I81+I82</f>
        <v>34648.300000000003</v>
      </c>
      <c r="J80" s="240">
        <f>J81+J82</f>
        <v>12741.1</v>
      </c>
    </row>
    <row r="81" spans="1:10" ht="18" customHeight="1" x14ac:dyDescent="0.25">
      <c r="A81" s="547"/>
      <c r="B81" s="242" t="s">
        <v>688</v>
      </c>
      <c r="C81" s="247" t="s">
        <v>763</v>
      </c>
      <c r="D81" s="224" t="s">
        <v>157</v>
      </c>
      <c r="E81" s="223" t="s">
        <v>142</v>
      </c>
      <c r="F81" s="223" t="s">
        <v>567</v>
      </c>
      <c r="G81" s="244">
        <f t="shared" ref="G81:G82" si="10">SUM(H81:J81)</f>
        <v>34648.300000000003</v>
      </c>
      <c r="H81" s="284"/>
      <c r="I81" s="244">
        <v>34648.300000000003</v>
      </c>
      <c r="J81" s="244"/>
    </row>
    <row r="82" spans="1:10" ht="21" customHeight="1" x14ac:dyDescent="0.25">
      <c r="A82" s="547"/>
      <c r="B82" s="242" t="s">
        <v>688</v>
      </c>
      <c r="C82" s="247" t="s">
        <v>675</v>
      </c>
      <c r="D82" s="224" t="s">
        <v>157</v>
      </c>
      <c r="E82" s="223" t="s">
        <v>142</v>
      </c>
      <c r="F82" s="223" t="s">
        <v>567</v>
      </c>
      <c r="G82" s="244">
        <f t="shared" si="10"/>
        <v>12741.1</v>
      </c>
      <c r="H82" s="284"/>
      <c r="I82" s="244"/>
      <c r="J82" s="244">
        <v>12741.1</v>
      </c>
    </row>
    <row r="83" spans="1:10" s="173" customFormat="1" ht="47.25" customHeight="1" x14ac:dyDescent="0.25">
      <c r="A83" s="229">
        <v>16</v>
      </c>
      <c r="B83" s="238" t="s">
        <v>994</v>
      </c>
      <c r="C83" s="247"/>
      <c r="D83" s="225" t="s">
        <v>157</v>
      </c>
      <c r="E83" s="225" t="s">
        <v>144</v>
      </c>
      <c r="F83" s="224"/>
      <c r="G83" s="240">
        <f>G84</f>
        <v>250</v>
      </c>
      <c r="H83" s="240"/>
      <c r="I83" s="240">
        <f>I84</f>
        <v>250</v>
      </c>
      <c r="J83" s="202"/>
    </row>
    <row r="84" spans="1:10" s="173" customFormat="1" ht="15.75" x14ac:dyDescent="0.25">
      <c r="A84" s="229"/>
      <c r="B84" s="242" t="s">
        <v>80</v>
      </c>
      <c r="C84" s="247" t="s">
        <v>681</v>
      </c>
      <c r="D84" s="224" t="s">
        <v>157</v>
      </c>
      <c r="E84" s="224" t="s">
        <v>144</v>
      </c>
      <c r="F84" s="224" t="s">
        <v>567</v>
      </c>
      <c r="G84" s="244">
        <f>SUM(I84)</f>
        <v>250</v>
      </c>
      <c r="H84" s="244"/>
      <c r="I84" s="244">
        <v>250</v>
      </c>
      <c r="J84" s="202"/>
    </row>
    <row r="85" spans="1:10" s="173" customFormat="1" ht="31.5" x14ac:dyDescent="0.25">
      <c r="A85" s="229"/>
      <c r="B85" s="242" t="s">
        <v>1237</v>
      </c>
      <c r="C85" s="247"/>
      <c r="D85" s="225" t="s">
        <v>157</v>
      </c>
      <c r="E85" s="225" t="s">
        <v>144</v>
      </c>
      <c r="F85" s="224"/>
      <c r="G85" s="240">
        <f>G86</f>
        <v>664</v>
      </c>
      <c r="H85" s="240"/>
      <c r="I85" s="240">
        <f>I86</f>
        <v>664</v>
      </c>
      <c r="J85" s="205"/>
    </row>
    <row r="86" spans="1:10" s="173" customFormat="1" ht="15.75" x14ac:dyDescent="0.25">
      <c r="A86" s="229"/>
      <c r="B86" s="242" t="s">
        <v>682</v>
      </c>
      <c r="C86" s="247" t="s">
        <v>1233</v>
      </c>
      <c r="D86" s="224" t="s">
        <v>157</v>
      </c>
      <c r="E86" s="224" t="s">
        <v>144</v>
      </c>
      <c r="F86" s="224" t="s">
        <v>640</v>
      </c>
      <c r="G86" s="244">
        <f>SUM(H86:J86)</f>
        <v>664</v>
      </c>
      <c r="H86" s="244"/>
      <c r="I86" s="244">
        <v>664</v>
      </c>
      <c r="J86" s="202"/>
    </row>
    <row r="87" spans="1:10" s="173" customFormat="1" ht="51" customHeight="1" x14ac:dyDescent="0.25">
      <c r="A87" s="229">
        <v>17</v>
      </c>
      <c r="B87" s="238" t="s">
        <v>1184</v>
      </c>
      <c r="C87" s="249"/>
      <c r="D87" s="225" t="s">
        <v>157</v>
      </c>
      <c r="E87" s="225" t="s">
        <v>157</v>
      </c>
      <c r="F87" s="225"/>
      <c r="G87" s="240">
        <f>SUM(G88:G90)</f>
        <v>14175.9</v>
      </c>
      <c r="H87" s="240"/>
      <c r="I87" s="240">
        <f>SUM(I88:I90)</f>
        <v>14175.9</v>
      </c>
      <c r="J87" s="202"/>
    </row>
    <row r="88" spans="1:10" s="173" customFormat="1" ht="15.75" x14ac:dyDescent="0.25">
      <c r="A88" s="229"/>
      <c r="B88" s="242" t="s">
        <v>682</v>
      </c>
      <c r="C88" s="247" t="s">
        <v>683</v>
      </c>
      <c r="D88" s="224" t="s">
        <v>157</v>
      </c>
      <c r="E88" s="224" t="s">
        <v>157</v>
      </c>
      <c r="F88" s="224" t="s">
        <v>640</v>
      </c>
      <c r="G88" s="244">
        <f>SUM(H88:J88)</f>
        <v>5791.9</v>
      </c>
      <c r="H88" s="244"/>
      <c r="I88" s="244">
        <v>5791.9</v>
      </c>
      <c r="J88" s="202"/>
    </row>
    <row r="89" spans="1:10" s="173" customFormat="1" ht="15.75" x14ac:dyDescent="0.25">
      <c r="A89" s="229"/>
      <c r="B89" s="242" t="s">
        <v>80</v>
      </c>
      <c r="C89" s="247" t="s">
        <v>1232</v>
      </c>
      <c r="D89" s="224" t="s">
        <v>157</v>
      </c>
      <c r="E89" s="224" t="s">
        <v>157</v>
      </c>
      <c r="F89" s="224" t="s">
        <v>567</v>
      </c>
      <c r="G89" s="244">
        <f>SUM(H89:J89)</f>
        <v>228.6</v>
      </c>
      <c r="H89" s="244"/>
      <c r="I89" s="244">
        <v>228.6</v>
      </c>
      <c r="J89" s="202"/>
    </row>
    <row r="90" spans="1:10" s="173" customFormat="1" ht="15.75" x14ac:dyDescent="0.25">
      <c r="A90" s="229"/>
      <c r="B90" s="242" t="s">
        <v>684</v>
      </c>
      <c r="C90" s="247" t="s">
        <v>683</v>
      </c>
      <c r="D90" s="224" t="s">
        <v>157</v>
      </c>
      <c r="E90" s="224" t="s">
        <v>157</v>
      </c>
      <c r="F90" s="224" t="s">
        <v>640</v>
      </c>
      <c r="G90" s="244">
        <f>SUM(H90:J90)</f>
        <v>8155.4</v>
      </c>
      <c r="H90" s="244"/>
      <c r="I90" s="244">
        <v>8155.4</v>
      </c>
      <c r="J90" s="202"/>
    </row>
    <row r="91" spans="1:10" s="173" customFormat="1" ht="34.5" customHeight="1" x14ac:dyDescent="0.25">
      <c r="A91" s="229">
        <v>18</v>
      </c>
      <c r="B91" s="238" t="s">
        <v>974</v>
      </c>
      <c r="C91" s="247"/>
      <c r="D91" s="225" t="s">
        <v>204</v>
      </c>
      <c r="E91" s="225" t="s">
        <v>142</v>
      </c>
      <c r="F91" s="224"/>
      <c r="G91" s="240">
        <f>G92+G93</f>
        <v>2738.9</v>
      </c>
      <c r="H91" s="240"/>
      <c r="I91" s="240">
        <f>I92+I93</f>
        <v>2738.9</v>
      </c>
      <c r="J91" s="202"/>
    </row>
    <row r="92" spans="1:10" s="173" customFormat="1" ht="15.75" x14ac:dyDescent="0.25">
      <c r="A92" s="229"/>
      <c r="B92" s="242" t="s">
        <v>80</v>
      </c>
      <c r="C92" s="247" t="s">
        <v>685</v>
      </c>
      <c r="D92" s="224" t="s">
        <v>204</v>
      </c>
      <c r="E92" s="224" t="s">
        <v>142</v>
      </c>
      <c r="F92" s="224" t="s">
        <v>567</v>
      </c>
      <c r="G92" s="244">
        <f>SUM(H92:J92)</f>
        <v>466</v>
      </c>
      <c r="H92" s="244"/>
      <c r="I92" s="244">
        <v>466</v>
      </c>
      <c r="J92" s="202"/>
    </row>
    <row r="93" spans="1:10" s="173" customFormat="1" ht="15.75" x14ac:dyDescent="0.25">
      <c r="A93" s="229"/>
      <c r="B93" s="242" t="s">
        <v>80</v>
      </c>
      <c r="C93" s="247" t="s">
        <v>685</v>
      </c>
      <c r="D93" s="224" t="s">
        <v>204</v>
      </c>
      <c r="E93" s="224" t="s">
        <v>142</v>
      </c>
      <c r="F93" s="224" t="s">
        <v>567</v>
      </c>
      <c r="G93" s="244">
        <f>SUM(H93:J93)</f>
        <v>2272.9</v>
      </c>
      <c r="H93" s="244"/>
      <c r="I93" s="244">
        <v>2272.9</v>
      </c>
      <c r="J93" s="202"/>
    </row>
    <row r="94" spans="1:10" s="173" customFormat="1" ht="33.75" customHeight="1" x14ac:dyDescent="0.25">
      <c r="A94" s="229">
        <v>19</v>
      </c>
      <c r="B94" s="238" t="s">
        <v>975</v>
      </c>
      <c r="C94" s="247"/>
      <c r="D94" s="225" t="s">
        <v>204</v>
      </c>
      <c r="E94" s="225" t="s">
        <v>142</v>
      </c>
      <c r="F94" s="224"/>
      <c r="G94" s="240">
        <f>G95</f>
        <v>275</v>
      </c>
      <c r="H94" s="240"/>
      <c r="I94" s="240">
        <f>I95</f>
        <v>275</v>
      </c>
      <c r="J94" s="240"/>
    </row>
    <row r="95" spans="1:10" s="173" customFormat="1" ht="15.75" x14ac:dyDescent="0.25">
      <c r="A95" s="229"/>
      <c r="B95" s="242" t="s">
        <v>80</v>
      </c>
      <c r="C95" s="247" t="s">
        <v>686</v>
      </c>
      <c r="D95" s="224" t="s">
        <v>204</v>
      </c>
      <c r="E95" s="224" t="s">
        <v>142</v>
      </c>
      <c r="F95" s="224" t="s">
        <v>567</v>
      </c>
      <c r="G95" s="244">
        <f>SUM(I95)</f>
        <v>275</v>
      </c>
      <c r="H95" s="244"/>
      <c r="I95" s="244">
        <v>275</v>
      </c>
      <c r="J95" s="244"/>
    </row>
    <row r="96" spans="1:10" s="173" customFormat="1" ht="29.25" customHeight="1" x14ac:dyDescent="0.25">
      <c r="A96" s="229">
        <v>20</v>
      </c>
      <c r="B96" s="238" t="s">
        <v>976</v>
      </c>
      <c r="C96" s="247"/>
      <c r="D96" s="225" t="s">
        <v>204</v>
      </c>
      <c r="E96" s="225" t="s">
        <v>142</v>
      </c>
      <c r="F96" s="224"/>
      <c r="G96" s="240">
        <f>G97</f>
        <v>190.4</v>
      </c>
      <c r="H96" s="240"/>
      <c r="I96" s="240">
        <f>I97</f>
        <v>190.4</v>
      </c>
      <c r="J96" s="240"/>
    </row>
    <row r="97" spans="1:10" s="173" customFormat="1" ht="15.75" x14ac:dyDescent="0.25">
      <c r="A97" s="229"/>
      <c r="B97" s="242" t="s">
        <v>80</v>
      </c>
      <c r="C97" s="247" t="s">
        <v>687</v>
      </c>
      <c r="D97" s="224" t="s">
        <v>204</v>
      </c>
      <c r="E97" s="224" t="s">
        <v>142</v>
      </c>
      <c r="F97" s="224" t="s">
        <v>567</v>
      </c>
      <c r="G97" s="244">
        <f>SUM(H97:J97)</f>
        <v>190.4</v>
      </c>
      <c r="H97" s="244"/>
      <c r="I97" s="244">
        <v>190.4</v>
      </c>
      <c r="J97" s="244"/>
    </row>
    <row r="98" spans="1:10" s="177" customFormat="1" ht="86.25" customHeight="1" x14ac:dyDescent="0.25">
      <c r="A98" s="229">
        <v>21</v>
      </c>
      <c r="B98" s="238" t="s">
        <v>1235</v>
      </c>
      <c r="C98" s="231"/>
      <c r="D98" s="250" t="s">
        <v>180</v>
      </c>
      <c r="E98" s="250" t="s">
        <v>180</v>
      </c>
      <c r="F98" s="225"/>
      <c r="G98" s="240">
        <f>G100+G99+G101</f>
        <v>105116.90000000001</v>
      </c>
      <c r="H98" s="240"/>
      <c r="I98" s="240">
        <f>I100+I99</f>
        <v>95636.800000000003</v>
      </c>
      <c r="J98" s="240">
        <f>J100+J99+J101</f>
        <v>9480.1</v>
      </c>
    </row>
    <row r="99" spans="1:10" s="177" customFormat="1" ht="15.75" x14ac:dyDescent="0.25">
      <c r="A99" s="229"/>
      <c r="B99" s="242" t="s">
        <v>688</v>
      </c>
      <c r="C99" s="247" t="s">
        <v>689</v>
      </c>
      <c r="D99" s="224" t="s">
        <v>180</v>
      </c>
      <c r="E99" s="224" t="s">
        <v>180</v>
      </c>
      <c r="F99" s="223" t="s">
        <v>567</v>
      </c>
      <c r="G99" s="244">
        <f>SUM(H99:J99)</f>
        <v>95636.800000000003</v>
      </c>
      <c r="H99" s="244"/>
      <c r="I99" s="244">
        <v>95636.800000000003</v>
      </c>
      <c r="J99" s="205"/>
    </row>
    <row r="100" spans="1:10" s="177" customFormat="1" ht="15.75" x14ac:dyDescent="0.25">
      <c r="A100" s="229"/>
      <c r="B100" s="242" t="s">
        <v>688</v>
      </c>
      <c r="C100" s="229" t="s">
        <v>1151</v>
      </c>
      <c r="D100" s="251" t="s">
        <v>180</v>
      </c>
      <c r="E100" s="251" t="s">
        <v>180</v>
      </c>
      <c r="F100" s="224" t="s">
        <v>567</v>
      </c>
      <c r="G100" s="244">
        <f>SUM(H100:J100)</f>
        <v>5000.5</v>
      </c>
      <c r="H100" s="244"/>
      <c r="I100" s="244"/>
      <c r="J100" s="244">
        <v>5000.5</v>
      </c>
    </row>
    <row r="101" spans="1:10" s="177" customFormat="1" ht="15.75" x14ac:dyDescent="0.25">
      <c r="A101" s="229"/>
      <c r="B101" s="242" t="s">
        <v>673</v>
      </c>
      <c r="C101" s="229" t="s">
        <v>1151</v>
      </c>
      <c r="D101" s="224" t="s">
        <v>180</v>
      </c>
      <c r="E101" s="223" t="s">
        <v>180</v>
      </c>
      <c r="F101" s="223" t="s">
        <v>567</v>
      </c>
      <c r="G101" s="244">
        <f>SUM(H101:J101)</f>
        <v>4479.6000000000004</v>
      </c>
      <c r="H101" s="244"/>
      <c r="I101" s="244"/>
      <c r="J101" s="244">
        <v>4479.6000000000004</v>
      </c>
    </row>
    <row r="102" spans="1:10" s="177" customFormat="1" ht="64.5" customHeight="1" x14ac:dyDescent="0.25">
      <c r="A102" s="229">
        <v>22</v>
      </c>
      <c r="B102" s="238" t="s">
        <v>1192</v>
      </c>
      <c r="C102" s="231"/>
      <c r="D102" s="225"/>
      <c r="E102" s="221"/>
      <c r="F102" s="221"/>
      <c r="G102" s="240">
        <f>G104+G103+G105+G106</f>
        <v>177309.7</v>
      </c>
      <c r="H102" s="240"/>
      <c r="I102" s="240">
        <f>I104+I103+I105+I106</f>
        <v>164466.6</v>
      </c>
      <c r="J102" s="240">
        <f>J104+J103+J105</f>
        <v>12843.1</v>
      </c>
    </row>
    <row r="103" spans="1:10" s="177" customFormat="1" ht="15.75" x14ac:dyDescent="0.25">
      <c r="A103" s="229"/>
      <c r="B103" s="242" t="s">
        <v>688</v>
      </c>
      <c r="C103" s="247" t="s">
        <v>690</v>
      </c>
      <c r="D103" s="224" t="s">
        <v>159</v>
      </c>
      <c r="E103" s="223" t="s">
        <v>144</v>
      </c>
      <c r="F103" s="223" t="s">
        <v>567</v>
      </c>
      <c r="G103" s="244">
        <f t="shared" ref="G103:G113" si="11">SUM(H103:J103)</f>
        <v>162798.6</v>
      </c>
      <c r="H103" s="244"/>
      <c r="I103" s="244">
        <v>162798.6</v>
      </c>
      <c r="J103" s="244"/>
    </row>
    <row r="104" spans="1:10" s="177" customFormat="1" ht="15.75" x14ac:dyDescent="0.25">
      <c r="A104" s="229"/>
      <c r="B104" s="242" t="s">
        <v>688</v>
      </c>
      <c r="C104" s="229" t="s">
        <v>691</v>
      </c>
      <c r="D104" s="224" t="s">
        <v>159</v>
      </c>
      <c r="E104" s="223" t="s">
        <v>144</v>
      </c>
      <c r="F104" s="223" t="s">
        <v>567</v>
      </c>
      <c r="G104" s="244">
        <f t="shared" si="11"/>
        <v>12755.1</v>
      </c>
      <c r="H104" s="244"/>
      <c r="I104" s="244"/>
      <c r="J104" s="244">
        <v>12755.1</v>
      </c>
    </row>
    <row r="105" spans="1:10" s="177" customFormat="1" ht="15.75" x14ac:dyDescent="0.25">
      <c r="A105" s="229"/>
      <c r="B105" s="242" t="s">
        <v>115</v>
      </c>
      <c r="C105" s="229" t="s">
        <v>691</v>
      </c>
      <c r="D105" s="224" t="s">
        <v>157</v>
      </c>
      <c r="E105" s="223" t="s">
        <v>144</v>
      </c>
      <c r="F105" s="223" t="s">
        <v>650</v>
      </c>
      <c r="G105" s="244">
        <f>SUM(H105:J105)</f>
        <v>88</v>
      </c>
      <c r="H105" s="244"/>
      <c r="I105" s="244"/>
      <c r="J105" s="244">
        <v>88</v>
      </c>
    </row>
    <row r="106" spans="1:10" s="177" customFormat="1" ht="15.75" x14ac:dyDescent="0.25">
      <c r="A106" s="229"/>
      <c r="B106" s="242" t="s">
        <v>115</v>
      </c>
      <c r="C106" s="229" t="s">
        <v>690</v>
      </c>
      <c r="D106" s="224" t="s">
        <v>157</v>
      </c>
      <c r="E106" s="223" t="s">
        <v>144</v>
      </c>
      <c r="F106" s="223" t="s">
        <v>650</v>
      </c>
      <c r="G106" s="244">
        <f>SUM(H106:J106)</f>
        <v>1668</v>
      </c>
      <c r="H106" s="244"/>
      <c r="I106" s="244">
        <v>1668</v>
      </c>
      <c r="J106" s="244"/>
    </row>
    <row r="107" spans="1:10" s="177" customFormat="1" ht="51.75" customHeight="1" x14ac:dyDescent="0.25">
      <c r="A107" s="229">
        <v>23</v>
      </c>
      <c r="B107" s="323" t="s">
        <v>1170</v>
      </c>
      <c r="C107" s="281"/>
      <c r="D107" s="225" t="s">
        <v>151</v>
      </c>
      <c r="E107" s="221" t="s">
        <v>142</v>
      </c>
      <c r="F107" s="221"/>
      <c r="G107" s="240">
        <f>SUM(H107:J107)</f>
        <v>34002</v>
      </c>
      <c r="H107" s="240"/>
      <c r="I107" s="240">
        <f>SUM(I108+I112+I110+I113+I109)</f>
        <v>30984.799999999999</v>
      </c>
      <c r="J107" s="240">
        <f>SUM(J108+J112+J110+J113+J111)</f>
        <v>3017.2</v>
      </c>
    </row>
    <row r="108" spans="1:10" s="177" customFormat="1" ht="15.75" x14ac:dyDescent="0.25">
      <c r="A108" s="229"/>
      <c r="B108" s="242" t="s">
        <v>688</v>
      </c>
      <c r="C108" s="229" t="s">
        <v>987</v>
      </c>
      <c r="D108" s="224" t="s">
        <v>151</v>
      </c>
      <c r="E108" s="223" t="s">
        <v>146</v>
      </c>
      <c r="F108" s="223" t="s">
        <v>567</v>
      </c>
      <c r="G108" s="244">
        <f t="shared" si="11"/>
        <v>9072.2000000000007</v>
      </c>
      <c r="H108" s="244"/>
      <c r="I108" s="244">
        <v>9072.2000000000007</v>
      </c>
      <c r="J108" s="244"/>
    </row>
    <row r="109" spans="1:10" s="177" customFormat="1" ht="15.75" x14ac:dyDescent="0.25">
      <c r="A109" s="229"/>
      <c r="B109" s="242" t="s">
        <v>688</v>
      </c>
      <c r="C109" s="229" t="s">
        <v>987</v>
      </c>
      <c r="D109" s="224" t="s">
        <v>149</v>
      </c>
      <c r="E109" s="223" t="s">
        <v>180</v>
      </c>
      <c r="F109" s="223" t="s">
        <v>567</v>
      </c>
      <c r="G109" s="244">
        <f t="shared" si="11"/>
        <v>9072.2000000000007</v>
      </c>
      <c r="H109" s="244"/>
      <c r="I109" s="244">
        <v>9072.2000000000007</v>
      </c>
      <c r="J109" s="244"/>
    </row>
    <row r="110" spans="1:10" s="177" customFormat="1" ht="15.75" x14ac:dyDescent="0.25">
      <c r="A110" s="229"/>
      <c r="B110" s="242" t="s">
        <v>688</v>
      </c>
      <c r="C110" s="229" t="s">
        <v>1171</v>
      </c>
      <c r="D110" s="224" t="s">
        <v>151</v>
      </c>
      <c r="E110" s="223" t="s">
        <v>146</v>
      </c>
      <c r="F110" s="223" t="s">
        <v>567</v>
      </c>
      <c r="G110" s="244">
        <f t="shared" si="11"/>
        <v>1008</v>
      </c>
      <c r="H110" s="244"/>
      <c r="I110" s="244"/>
      <c r="J110" s="244">
        <v>1008</v>
      </c>
    </row>
    <row r="111" spans="1:10" s="177" customFormat="1" ht="15.75" x14ac:dyDescent="0.25">
      <c r="A111" s="229"/>
      <c r="B111" s="242" t="s">
        <v>688</v>
      </c>
      <c r="C111" s="229" t="s">
        <v>1185</v>
      </c>
      <c r="D111" s="224" t="s">
        <v>149</v>
      </c>
      <c r="E111" s="223" t="s">
        <v>180</v>
      </c>
      <c r="F111" s="223" t="s">
        <v>567</v>
      </c>
      <c r="G111" s="244">
        <f t="shared" si="11"/>
        <v>1008.1</v>
      </c>
      <c r="H111" s="244"/>
      <c r="I111" s="244"/>
      <c r="J111" s="244">
        <v>1008.1</v>
      </c>
    </row>
    <row r="112" spans="1:10" s="177" customFormat="1" ht="15.75" x14ac:dyDescent="0.25">
      <c r="A112" s="229"/>
      <c r="B112" s="242" t="s">
        <v>80</v>
      </c>
      <c r="C112" s="229" t="s">
        <v>987</v>
      </c>
      <c r="D112" s="224" t="s">
        <v>151</v>
      </c>
      <c r="E112" s="223" t="s">
        <v>142</v>
      </c>
      <c r="F112" s="223" t="s">
        <v>567</v>
      </c>
      <c r="G112" s="244">
        <f t="shared" si="11"/>
        <v>12840.4</v>
      </c>
      <c r="H112" s="244"/>
      <c r="I112" s="827">
        <v>12840.4</v>
      </c>
      <c r="J112" s="827"/>
    </row>
    <row r="113" spans="1:10" s="177" customFormat="1" ht="15.75" x14ac:dyDescent="0.25">
      <c r="A113" s="229"/>
      <c r="B113" s="242" t="s">
        <v>80</v>
      </c>
      <c r="C113" s="229" t="s">
        <v>1171</v>
      </c>
      <c r="D113" s="224" t="s">
        <v>151</v>
      </c>
      <c r="E113" s="223" t="s">
        <v>142</v>
      </c>
      <c r="F113" s="223" t="s">
        <v>567</v>
      </c>
      <c r="G113" s="244">
        <f t="shared" si="11"/>
        <v>1001.1</v>
      </c>
      <c r="H113" s="244"/>
      <c r="I113" s="827"/>
      <c r="J113" s="827">
        <v>1001.1</v>
      </c>
    </row>
    <row r="114" spans="1:10" s="177" customFormat="1" ht="30" customHeight="1" x14ac:dyDescent="0.25">
      <c r="A114" s="229">
        <v>24</v>
      </c>
      <c r="B114" s="323" t="s">
        <v>1084</v>
      </c>
      <c r="C114" s="281"/>
      <c r="D114" s="225" t="s">
        <v>157</v>
      </c>
      <c r="E114" s="221" t="s">
        <v>157</v>
      </c>
      <c r="F114" s="221"/>
      <c r="G114" s="240">
        <f>H114+I114+J114</f>
        <v>143.5</v>
      </c>
      <c r="H114" s="240"/>
      <c r="I114" s="828">
        <f>I115</f>
        <v>143.5</v>
      </c>
      <c r="J114" s="828">
        <f>J115</f>
        <v>0</v>
      </c>
    </row>
    <row r="115" spans="1:10" s="177" customFormat="1" ht="18.75" customHeight="1" x14ac:dyDescent="0.25">
      <c r="A115" s="229"/>
      <c r="B115" s="242" t="s">
        <v>684</v>
      </c>
      <c r="C115" s="247" t="s">
        <v>1085</v>
      </c>
      <c r="D115" s="224" t="s">
        <v>157</v>
      </c>
      <c r="E115" s="223" t="s">
        <v>157</v>
      </c>
      <c r="F115" s="223" t="s">
        <v>640</v>
      </c>
      <c r="G115" s="244">
        <f t="shared" ref="G115" si="12">SUM(H115:J115)</f>
        <v>143.5</v>
      </c>
      <c r="H115" s="244"/>
      <c r="I115" s="827">
        <v>143.5</v>
      </c>
      <c r="J115" s="827"/>
    </row>
    <row r="116" spans="1:10" s="177" customFormat="1" ht="63" x14ac:dyDescent="0.25">
      <c r="A116" s="229">
        <v>25</v>
      </c>
      <c r="B116" s="238" t="s">
        <v>1187</v>
      </c>
      <c r="C116" s="247"/>
      <c r="D116" s="225"/>
      <c r="E116" s="221"/>
      <c r="F116" s="223"/>
      <c r="G116" s="240">
        <f t="shared" ref="G116:G122" si="13">H116+I116+J116</f>
        <v>55524.4</v>
      </c>
      <c r="H116" s="244"/>
      <c r="I116" s="828">
        <f>I117+I118</f>
        <v>49196</v>
      </c>
      <c r="J116" s="828">
        <f>J117+J118+J119</f>
        <v>6328.4</v>
      </c>
    </row>
    <row r="117" spans="1:10" s="177" customFormat="1" ht="15.75" x14ac:dyDescent="0.25">
      <c r="A117" s="229"/>
      <c r="B117" s="242" t="s">
        <v>673</v>
      </c>
      <c r="C117" s="247" t="s">
        <v>764</v>
      </c>
      <c r="D117" s="224" t="s">
        <v>204</v>
      </c>
      <c r="E117" s="223" t="s">
        <v>142</v>
      </c>
      <c r="F117" s="223" t="s">
        <v>567</v>
      </c>
      <c r="G117" s="244">
        <f t="shared" si="13"/>
        <v>49196</v>
      </c>
      <c r="H117" s="240"/>
      <c r="I117" s="827">
        <v>49196</v>
      </c>
      <c r="J117" s="828"/>
    </row>
    <row r="118" spans="1:10" s="177" customFormat="1" ht="15.75" x14ac:dyDescent="0.25">
      <c r="A118" s="229"/>
      <c r="B118" s="242" t="s">
        <v>673</v>
      </c>
      <c r="C118" s="247" t="s">
        <v>1083</v>
      </c>
      <c r="D118" s="224" t="s">
        <v>204</v>
      </c>
      <c r="E118" s="223" t="s">
        <v>142</v>
      </c>
      <c r="F118" s="223" t="s">
        <v>567</v>
      </c>
      <c r="G118" s="244">
        <f t="shared" si="13"/>
        <v>4828.3999999999996</v>
      </c>
      <c r="H118" s="240"/>
      <c r="I118" s="828"/>
      <c r="J118" s="827">
        <v>4828.3999999999996</v>
      </c>
    </row>
    <row r="119" spans="1:10" s="177" customFormat="1" ht="15.75" x14ac:dyDescent="0.25">
      <c r="A119" s="229"/>
      <c r="B119" s="242" t="s">
        <v>673</v>
      </c>
      <c r="C119" s="247" t="s">
        <v>1083</v>
      </c>
      <c r="D119" s="224" t="s">
        <v>157</v>
      </c>
      <c r="E119" s="223" t="s">
        <v>144</v>
      </c>
      <c r="F119" s="223" t="s">
        <v>567</v>
      </c>
      <c r="G119" s="244">
        <f t="shared" si="13"/>
        <v>1500</v>
      </c>
      <c r="H119" s="240"/>
      <c r="I119" s="828"/>
      <c r="J119" s="827">
        <v>1500</v>
      </c>
    </row>
    <row r="120" spans="1:10" s="177" customFormat="1" ht="31.5" x14ac:dyDescent="0.25">
      <c r="A120" s="229">
        <v>25</v>
      </c>
      <c r="B120" s="238" t="s">
        <v>1198</v>
      </c>
      <c r="C120" s="247"/>
      <c r="D120" s="225"/>
      <c r="E120" s="221"/>
      <c r="F120" s="223"/>
      <c r="G120" s="240">
        <f t="shared" ref="G120:H120" si="14">SUM(G121:G123)</f>
        <v>4106</v>
      </c>
      <c r="H120" s="240">
        <f t="shared" si="14"/>
        <v>281.7</v>
      </c>
      <c r="I120" s="828">
        <f>SUM(I121:I123)</f>
        <v>3619</v>
      </c>
      <c r="J120" s="828">
        <f>SUM(J121:J123)</f>
        <v>205.3</v>
      </c>
    </row>
    <row r="121" spans="1:10" s="177" customFormat="1" ht="15.75" x14ac:dyDescent="0.25">
      <c r="A121" s="229"/>
      <c r="B121" s="242" t="s">
        <v>83</v>
      </c>
      <c r="C121" s="247" t="s">
        <v>1199</v>
      </c>
      <c r="D121" s="224" t="s">
        <v>208</v>
      </c>
      <c r="E121" s="223" t="s">
        <v>146</v>
      </c>
      <c r="F121" s="223" t="s">
        <v>631</v>
      </c>
      <c r="G121" s="244">
        <f t="shared" si="13"/>
        <v>3619</v>
      </c>
      <c r="H121" s="240"/>
      <c r="I121" s="827">
        <v>3619</v>
      </c>
      <c r="J121" s="828"/>
    </row>
    <row r="122" spans="1:10" s="177" customFormat="1" ht="15.75" x14ac:dyDescent="0.25">
      <c r="A122" s="229"/>
      <c r="B122" s="242" t="s">
        <v>83</v>
      </c>
      <c r="C122" s="247" t="s">
        <v>1200</v>
      </c>
      <c r="D122" s="224" t="s">
        <v>208</v>
      </c>
      <c r="E122" s="223" t="s">
        <v>146</v>
      </c>
      <c r="F122" s="223" t="s">
        <v>631</v>
      </c>
      <c r="G122" s="244">
        <f t="shared" si="13"/>
        <v>281.7</v>
      </c>
      <c r="H122" s="827">
        <v>281.7</v>
      </c>
      <c r="I122" s="828"/>
      <c r="J122" s="827"/>
    </row>
    <row r="123" spans="1:10" s="177" customFormat="1" ht="15.75" x14ac:dyDescent="0.25">
      <c r="A123" s="229"/>
      <c r="B123" s="242" t="s">
        <v>83</v>
      </c>
      <c r="C123" s="229" t="s">
        <v>1149</v>
      </c>
      <c r="D123" s="224" t="s">
        <v>208</v>
      </c>
      <c r="E123" s="223" t="s">
        <v>146</v>
      </c>
      <c r="F123" s="223" t="s">
        <v>631</v>
      </c>
      <c r="G123" s="244">
        <f>SUM(H123:J123)</f>
        <v>205.3</v>
      </c>
      <c r="H123" s="825"/>
      <c r="I123" s="827"/>
      <c r="J123" s="827">
        <v>205.3</v>
      </c>
    </row>
    <row r="124" spans="1:10" s="177" customFormat="1" ht="15.75" x14ac:dyDescent="0.25">
      <c r="A124" s="229"/>
      <c r="B124" s="238" t="s">
        <v>692</v>
      </c>
      <c r="C124" s="252"/>
      <c r="D124" s="253"/>
      <c r="E124" s="254"/>
      <c r="F124" s="254"/>
      <c r="G124" s="240">
        <f>SUM(H124:J124)</f>
        <v>959828.70000000019</v>
      </c>
      <c r="H124" s="240">
        <f>H11+H14+H17+H21+H24+H29+H32+H42+H46+H54+H58+H64+H75+H80+H83+H87+H91+H94+H96+H98+H102+H107+H114+H116+H120</f>
        <v>8701.4</v>
      </c>
      <c r="I124" s="240">
        <f>I11+I14+I17+I21+I24+I29+I32+I42+I46+I54+I58+I64+I75+I80+I83+I87+I91+I94+I96+I98+I102+I107+I114+I116+I120+I85+I52</f>
        <v>763499.40000000014</v>
      </c>
      <c r="J124" s="240">
        <f>J11+J14+J17+J21+J24+J29+J32+J42+J46+J54+J58+J64+J75+J80+J83+J87+J91+J94+J96+J98+J102+J107+J114+J116+J120</f>
        <v>187627.90000000002</v>
      </c>
    </row>
    <row r="125" spans="1:10" ht="15.75" x14ac:dyDescent="0.25">
      <c r="A125" s="995" t="s">
        <v>693</v>
      </c>
      <c r="B125" s="996"/>
      <c r="C125" s="996"/>
      <c r="D125" s="996"/>
      <c r="E125" s="996"/>
      <c r="F125" s="996"/>
      <c r="G125" s="996"/>
      <c r="H125" s="996"/>
      <c r="I125" s="996"/>
      <c r="J125" s="996"/>
    </row>
    <row r="126" spans="1:10" s="237" customFormat="1" ht="51" customHeight="1" x14ac:dyDescent="0.2">
      <c r="A126" s="251" t="s">
        <v>663</v>
      </c>
      <c r="B126" s="255" t="s">
        <v>991</v>
      </c>
      <c r="C126" s="256"/>
      <c r="D126" s="257"/>
      <c r="E126" s="257"/>
      <c r="F126" s="256"/>
      <c r="G126" s="258">
        <f>SUM(H126:J126)</f>
        <v>5799.4</v>
      </c>
      <c r="H126" s="258"/>
      <c r="I126" s="259"/>
      <c r="J126" s="258">
        <f>J127+J129+J128</f>
        <v>5799.4</v>
      </c>
    </row>
    <row r="127" spans="1:10" s="237" customFormat="1" ht="22.5" customHeight="1" x14ac:dyDescent="0.2">
      <c r="A127" s="251"/>
      <c r="B127" s="260" t="s">
        <v>83</v>
      </c>
      <c r="C127" s="256" t="s">
        <v>694</v>
      </c>
      <c r="D127" s="256" t="s">
        <v>142</v>
      </c>
      <c r="E127" s="256" t="s">
        <v>163</v>
      </c>
      <c r="F127" s="256" t="s">
        <v>631</v>
      </c>
      <c r="G127" s="261">
        <f>SUM(H127:J127)</f>
        <v>3699.4</v>
      </c>
      <c r="H127" s="261"/>
      <c r="I127" s="259"/>
      <c r="J127" s="261">
        <v>3699.4</v>
      </c>
    </row>
    <row r="128" spans="1:10" s="237" customFormat="1" ht="20.25" customHeight="1" x14ac:dyDescent="0.25">
      <c r="A128" s="251"/>
      <c r="B128" s="242" t="s">
        <v>688</v>
      </c>
      <c r="C128" s="256" t="s">
        <v>694</v>
      </c>
      <c r="D128" s="256" t="s">
        <v>142</v>
      </c>
      <c r="E128" s="256" t="s">
        <v>163</v>
      </c>
      <c r="F128" s="256" t="s">
        <v>567</v>
      </c>
      <c r="G128" s="261">
        <f>SUM(H128:J128)</f>
        <v>1000</v>
      </c>
      <c r="H128" s="261"/>
      <c r="I128" s="259"/>
      <c r="J128" s="261">
        <v>1000</v>
      </c>
    </row>
    <row r="129" spans="1:10" ht="17.25" customHeight="1" x14ac:dyDescent="0.25">
      <c r="A129" s="547"/>
      <c r="B129" s="260" t="s">
        <v>83</v>
      </c>
      <c r="C129" s="248" t="s">
        <v>694</v>
      </c>
      <c r="D129" s="224" t="s">
        <v>149</v>
      </c>
      <c r="E129" s="223" t="s">
        <v>213</v>
      </c>
      <c r="F129" s="223" t="s">
        <v>631</v>
      </c>
      <c r="G129" s="244">
        <f>SUM(H129:J129)</f>
        <v>1100</v>
      </c>
      <c r="H129" s="244"/>
      <c r="I129" s="241"/>
      <c r="J129" s="244">
        <v>1100</v>
      </c>
    </row>
    <row r="130" spans="1:10" ht="45.75" customHeight="1" x14ac:dyDescent="0.25">
      <c r="A130" s="547">
        <v>2</v>
      </c>
      <c r="B130" s="262" t="s">
        <v>695</v>
      </c>
      <c r="C130" s="263"/>
      <c r="D130" s="221" t="s">
        <v>146</v>
      </c>
      <c r="E130" s="221" t="s">
        <v>144</v>
      </c>
      <c r="F130" s="221"/>
      <c r="G130" s="240">
        <f>SUM(G131)</f>
        <v>500</v>
      </c>
      <c r="H130" s="240"/>
      <c r="I130" s="241"/>
      <c r="J130" s="240">
        <f>SUM(J131)</f>
        <v>500</v>
      </c>
    </row>
    <row r="131" spans="1:10" s="246" customFormat="1" ht="15.75" customHeight="1" x14ac:dyDescent="0.25">
      <c r="A131" s="547"/>
      <c r="B131" s="264" t="s">
        <v>665</v>
      </c>
      <c r="C131" s="265" t="s">
        <v>696</v>
      </c>
      <c r="D131" s="223" t="s">
        <v>146</v>
      </c>
      <c r="E131" s="223" t="s">
        <v>144</v>
      </c>
      <c r="F131" s="223" t="s">
        <v>567</v>
      </c>
      <c r="G131" s="244">
        <f>SUM(H131:J131)</f>
        <v>500</v>
      </c>
      <c r="H131" s="244"/>
      <c r="I131" s="245"/>
      <c r="J131" s="244">
        <v>500</v>
      </c>
    </row>
    <row r="132" spans="1:10" s="246" customFormat="1" ht="34.5" hidden="1" customHeight="1" x14ac:dyDescent="0.25">
      <c r="A132" s="547">
        <v>3</v>
      </c>
      <c r="B132" s="266"/>
      <c r="C132" s="265"/>
      <c r="D132" s="221"/>
      <c r="E132" s="221"/>
      <c r="F132" s="221"/>
      <c r="G132" s="240"/>
      <c r="H132" s="240"/>
      <c r="I132" s="245"/>
      <c r="J132" s="240"/>
    </row>
    <row r="133" spans="1:10" s="246" customFormat="1" ht="16.5" hidden="1" customHeight="1" x14ac:dyDescent="0.25">
      <c r="A133" s="547"/>
      <c r="B133" s="264"/>
      <c r="C133" s="265"/>
      <c r="D133" s="223"/>
      <c r="E133" s="223"/>
      <c r="F133" s="223"/>
      <c r="G133" s="244"/>
      <c r="H133" s="244"/>
      <c r="I133" s="245"/>
      <c r="J133" s="244"/>
    </row>
    <row r="134" spans="1:10" s="273" customFormat="1" ht="31.5" customHeight="1" x14ac:dyDescent="0.25">
      <c r="A134" s="549">
        <v>3</v>
      </c>
      <c r="B134" s="267" t="s">
        <v>1010</v>
      </c>
      <c r="C134" s="268"/>
      <c r="D134" s="269" t="s">
        <v>146</v>
      </c>
      <c r="E134" s="269" t="s">
        <v>180</v>
      </c>
      <c r="F134" s="270"/>
      <c r="G134" s="271">
        <f>G135</f>
        <v>100</v>
      </c>
      <c r="H134" s="271"/>
      <c r="I134" s="272"/>
      <c r="J134" s="271">
        <f>J135</f>
        <v>100</v>
      </c>
    </row>
    <row r="135" spans="1:10" s="273" customFormat="1" ht="18.75" customHeight="1" x14ac:dyDescent="0.25">
      <c r="A135" s="549"/>
      <c r="B135" s="274" t="s">
        <v>80</v>
      </c>
      <c r="C135" s="268" t="s">
        <v>698</v>
      </c>
      <c r="D135" s="270" t="s">
        <v>146</v>
      </c>
      <c r="E135" s="270" t="s">
        <v>180</v>
      </c>
      <c r="F135" s="270" t="s">
        <v>567</v>
      </c>
      <c r="G135" s="275">
        <f>SUM(H135:J135)</f>
        <v>100</v>
      </c>
      <c r="H135" s="275"/>
      <c r="I135" s="272"/>
      <c r="J135" s="275">
        <v>100</v>
      </c>
    </row>
    <row r="136" spans="1:10" s="278" customFormat="1" ht="34.5" customHeight="1" x14ac:dyDescent="0.25">
      <c r="A136" s="268">
        <v>4</v>
      </c>
      <c r="B136" s="267" t="s">
        <v>1188</v>
      </c>
      <c r="C136" s="249"/>
      <c r="D136" s="276" t="s">
        <v>146</v>
      </c>
      <c r="E136" s="276" t="s">
        <v>180</v>
      </c>
      <c r="F136" s="276"/>
      <c r="G136" s="240">
        <f>G137</f>
        <v>4800</v>
      </c>
      <c r="H136" s="240"/>
      <c r="I136" s="277"/>
      <c r="J136" s="240">
        <f>J137</f>
        <v>4800</v>
      </c>
    </row>
    <row r="137" spans="1:10" s="278" customFormat="1" ht="15.75" customHeight="1" x14ac:dyDescent="0.25">
      <c r="A137" s="268"/>
      <c r="B137" s="274" t="s">
        <v>80</v>
      </c>
      <c r="C137" s="247" t="s">
        <v>699</v>
      </c>
      <c r="D137" s="279" t="s">
        <v>146</v>
      </c>
      <c r="E137" s="279" t="s">
        <v>180</v>
      </c>
      <c r="F137" s="279" t="s">
        <v>567</v>
      </c>
      <c r="G137" s="244">
        <f>SUM(H137:J137)</f>
        <v>4800</v>
      </c>
      <c r="H137" s="244"/>
      <c r="I137" s="277"/>
      <c r="J137" s="244">
        <f>SUM('свод 2012'!V61)</f>
        <v>4800</v>
      </c>
    </row>
    <row r="138" spans="1:10" s="278" customFormat="1" ht="2.25" hidden="1" customHeight="1" x14ac:dyDescent="0.25">
      <c r="A138" s="268"/>
      <c r="B138" s="274"/>
      <c r="C138" s="247"/>
      <c r="D138" s="276"/>
      <c r="E138" s="276"/>
      <c r="F138" s="279"/>
      <c r="G138" s="240"/>
      <c r="H138" s="244"/>
      <c r="I138" s="277"/>
      <c r="J138" s="240"/>
    </row>
    <row r="139" spans="1:10" s="278" customFormat="1" ht="2.25" hidden="1" customHeight="1" x14ac:dyDescent="0.25">
      <c r="A139" s="268"/>
      <c r="B139" s="274"/>
      <c r="C139" s="247"/>
      <c r="D139" s="279"/>
      <c r="E139" s="279"/>
      <c r="F139" s="279"/>
      <c r="G139" s="244"/>
      <c r="H139" s="244"/>
      <c r="I139" s="277"/>
      <c r="J139" s="244"/>
    </row>
    <row r="140" spans="1:10" ht="35.25" customHeight="1" x14ac:dyDescent="0.25">
      <c r="A140" s="547">
        <v>5</v>
      </c>
      <c r="B140" s="238" t="s">
        <v>700</v>
      </c>
      <c r="C140" s="239"/>
      <c r="D140" s="225" t="s">
        <v>149</v>
      </c>
      <c r="E140" s="221" t="s">
        <v>208</v>
      </c>
      <c r="F140" s="221"/>
      <c r="G140" s="240">
        <f>SUM(G141+G142)</f>
        <v>5244.1</v>
      </c>
      <c r="H140" s="240"/>
      <c r="I140" s="241"/>
      <c r="J140" s="240">
        <f>SUM(J141+J142)</f>
        <v>5244.1</v>
      </c>
    </row>
    <row r="141" spans="1:10" ht="17.25" customHeight="1" x14ac:dyDescent="0.25">
      <c r="A141" s="547"/>
      <c r="B141" s="242" t="s">
        <v>665</v>
      </c>
      <c r="C141" s="248" t="s">
        <v>701</v>
      </c>
      <c r="D141" s="224" t="s">
        <v>149</v>
      </c>
      <c r="E141" s="223" t="s">
        <v>208</v>
      </c>
      <c r="F141" s="223" t="s">
        <v>567</v>
      </c>
      <c r="G141" s="244">
        <f>SUM(H141:J141)</f>
        <v>5063.5</v>
      </c>
      <c r="H141" s="244"/>
      <c r="I141" s="241"/>
      <c r="J141" s="244">
        <v>5063.5</v>
      </c>
    </row>
    <row r="142" spans="1:10" ht="15.75" customHeight="1" x14ac:dyDescent="0.25">
      <c r="A142" s="547"/>
      <c r="B142" s="242" t="s">
        <v>684</v>
      </c>
      <c r="C142" s="248" t="s">
        <v>701</v>
      </c>
      <c r="D142" s="224" t="s">
        <v>149</v>
      </c>
      <c r="E142" s="223" t="s">
        <v>208</v>
      </c>
      <c r="F142" s="223" t="s">
        <v>640</v>
      </c>
      <c r="G142" s="244">
        <f>SUM(H142:J142)</f>
        <v>180.6</v>
      </c>
      <c r="H142" s="244"/>
      <c r="I142" s="241"/>
      <c r="J142" s="244">
        <v>180.6</v>
      </c>
    </row>
    <row r="143" spans="1:10" ht="32.25" customHeight="1" x14ac:dyDescent="0.25">
      <c r="A143" s="547">
        <v>7</v>
      </c>
      <c r="B143" s="238" t="s">
        <v>703</v>
      </c>
      <c r="C143" s="239"/>
      <c r="D143" s="225" t="s">
        <v>149</v>
      </c>
      <c r="E143" s="221" t="s">
        <v>213</v>
      </c>
      <c r="F143" s="221"/>
      <c r="G143" s="240">
        <f>G144</f>
        <v>6545</v>
      </c>
      <c r="H143" s="240"/>
      <c r="I143" s="241"/>
      <c r="J143" s="240">
        <f>J144</f>
        <v>6545</v>
      </c>
    </row>
    <row r="144" spans="1:10" s="246" customFormat="1" ht="15.75" x14ac:dyDescent="0.25">
      <c r="A144" s="547"/>
      <c r="B144" s="242" t="s">
        <v>80</v>
      </c>
      <c r="C144" s="248" t="s">
        <v>704</v>
      </c>
      <c r="D144" s="224" t="s">
        <v>149</v>
      </c>
      <c r="E144" s="223" t="s">
        <v>213</v>
      </c>
      <c r="F144" s="223" t="s">
        <v>567</v>
      </c>
      <c r="G144" s="244">
        <f>SUM(H144:J144)</f>
        <v>6545</v>
      </c>
      <c r="H144" s="244"/>
      <c r="I144" s="245"/>
      <c r="J144" s="244">
        <v>6545</v>
      </c>
    </row>
    <row r="145" spans="1:11" s="246" customFormat="1" ht="47.25" x14ac:dyDescent="0.25">
      <c r="A145" s="547">
        <v>8</v>
      </c>
      <c r="B145" s="238" t="s">
        <v>705</v>
      </c>
      <c r="C145" s="248"/>
      <c r="D145" s="225" t="s">
        <v>149</v>
      </c>
      <c r="E145" s="221" t="s">
        <v>213</v>
      </c>
      <c r="F145" s="223"/>
      <c r="G145" s="240">
        <f>SUM(G146)</f>
        <v>406.4</v>
      </c>
      <c r="H145" s="240"/>
      <c r="I145" s="245"/>
      <c r="J145" s="240">
        <f>SUM(J146)</f>
        <v>406.4</v>
      </c>
    </row>
    <row r="146" spans="1:11" s="246" customFormat="1" ht="15.75" x14ac:dyDescent="0.25">
      <c r="A146" s="547"/>
      <c r="B146" s="242" t="s">
        <v>673</v>
      </c>
      <c r="C146" s="248" t="s">
        <v>765</v>
      </c>
      <c r="D146" s="224" t="s">
        <v>149</v>
      </c>
      <c r="E146" s="223" t="s">
        <v>213</v>
      </c>
      <c r="F146" s="223" t="s">
        <v>567</v>
      </c>
      <c r="G146" s="244">
        <f>SUM(H146:J146)</f>
        <v>406.4</v>
      </c>
      <c r="H146" s="244"/>
      <c r="I146" s="245"/>
      <c r="J146" s="830">
        <v>406.4</v>
      </c>
    </row>
    <row r="147" spans="1:11" ht="47.25" x14ac:dyDescent="0.25">
      <c r="A147" s="547">
        <v>9</v>
      </c>
      <c r="B147" s="323" t="s">
        <v>1020</v>
      </c>
      <c r="C147" s="239"/>
      <c r="D147" s="225" t="s">
        <v>151</v>
      </c>
      <c r="E147" s="221" t="s">
        <v>142</v>
      </c>
      <c r="F147" s="221"/>
      <c r="G147" s="240">
        <f>G148</f>
        <v>5017.6000000000004</v>
      </c>
      <c r="H147" s="240"/>
      <c r="I147" s="241"/>
      <c r="J147" s="828">
        <f>J148</f>
        <v>5017.6000000000004</v>
      </c>
    </row>
    <row r="148" spans="1:11" s="246" customFormat="1" ht="15.75" x14ac:dyDescent="0.25">
      <c r="A148" s="547"/>
      <c r="B148" s="242" t="s">
        <v>80</v>
      </c>
      <c r="C148" s="248" t="s">
        <v>706</v>
      </c>
      <c r="D148" s="224" t="s">
        <v>151</v>
      </c>
      <c r="E148" s="223" t="s">
        <v>142</v>
      </c>
      <c r="F148" s="223" t="s">
        <v>567</v>
      </c>
      <c r="G148" s="244">
        <f>SUM(H148:J148)</f>
        <v>5017.6000000000004</v>
      </c>
      <c r="H148" s="244"/>
      <c r="I148" s="245"/>
      <c r="J148" s="827">
        <f>SUM('свод 2012'!V163)</f>
        <v>5017.6000000000004</v>
      </c>
    </row>
    <row r="149" spans="1:11" ht="31.5" x14ac:dyDescent="0.25">
      <c r="A149" s="547">
        <v>10</v>
      </c>
      <c r="B149" s="238" t="s">
        <v>992</v>
      </c>
      <c r="C149" s="239"/>
      <c r="D149" s="225" t="s">
        <v>151</v>
      </c>
      <c r="E149" s="225" t="s">
        <v>144</v>
      </c>
      <c r="F149" s="225"/>
      <c r="G149" s="240">
        <f>G150</f>
        <v>31773</v>
      </c>
      <c r="H149" s="240"/>
      <c r="I149" s="241"/>
      <c r="J149" s="828">
        <f>J150</f>
        <v>31773</v>
      </c>
    </row>
    <row r="150" spans="1:11" s="246" customFormat="1" ht="15" customHeight="1" x14ac:dyDescent="0.25">
      <c r="A150" s="547"/>
      <c r="B150" s="242" t="s">
        <v>80</v>
      </c>
      <c r="C150" s="248" t="s">
        <v>707</v>
      </c>
      <c r="D150" s="224" t="s">
        <v>151</v>
      </c>
      <c r="E150" s="224" t="s">
        <v>144</v>
      </c>
      <c r="F150" s="224" t="s">
        <v>567</v>
      </c>
      <c r="G150" s="244">
        <f>SUM(H150:J150)</f>
        <v>31773</v>
      </c>
      <c r="H150" s="244"/>
      <c r="I150" s="245"/>
      <c r="J150" s="827">
        <v>31773</v>
      </c>
    </row>
    <row r="151" spans="1:11" s="246" customFormat="1" ht="33.75" hidden="1" customHeight="1" x14ac:dyDescent="0.25">
      <c r="A151" s="547"/>
      <c r="B151" s="238"/>
      <c r="C151" s="239"/>
      <c r="D151" s="225"/>
      <c r="E151" s="225"/>
      <c r="F151" s="225"/>
      <c r="G151" s="240"/>
      <c r="H151" s="240"/>
      <c r="I151" s="240"/>
      <c r="J151" s="828"/>
      <c r="K151" s="177"/>
    </row>
    <row r="152" spans="1:11" s="246" customFormat="1" ht="0.75" hidden="1" customHeight="1" x14ac:dyDescent="0.25">
      <c r="A152" s="547"/>
      <c r="B152" s="242" t="s">
        <v>671</v>
      </c>
      <c r="C152" s="247" t="s">
        <v>672</v>
      </c>
      <c r="D152" s="224" t="s">
        <v>151</v>
      </c>
      <c r="E152" s="224" t="s">
        <v>144</v>
      </c>
      <c r="F152" s="224" t="s">
        <v>567</v>
      </c>
      <c r="G152" s="244">
        <f t="shared" ref="G152:G171" si="15">SUM(H152:J152)</f>
        <v>0</v>
      </c>
      <c r="H152" s="244"/>
      <c r="I152" s="244"/>
      <c r="J152" s="827"/>
    </row>
    <row r="153" spans="1:11" ht="32.25" hidden="1" customHeight="1" x14ac:dyDescent="0.25">
      <c r="A153" s="547">
        <v>13</v>
      </c>
      <c r="B153" s="238" t="s">
        <v>708</v>
      </c>
      <c r="C153" s="239"/>
      <c r="D153" s="225" t="s">
        <v>149</v>
      </c>
      <c r="E153" s="225" t="s">
        <v>213</v>
      </c>
      <c r="F153" s="225"/>
      <c r="G153" s="240">
        <f>SUM(G154:G154)</f>
        <v>0</v>
      </c>
      <c r="H153" s="240">
        <f>SUM(H154:H154)</f>
        <v>0</v>
      </c>
      <c r="I153" s="240">
        <f>SUM(I154:I154)</f>
        <v>0</v>
      </c>
      <c r="J153" s="828">
        <f>SUM(J154:J154)</f>
        <v>0</v>
      </c>
    </row>
    <row r="154" spans="1:11" ht="15.75" hidden="1" customHeight="1" x14ac:dyDescent="0.25">
      <c r="A154" s="547"/>
      <c r="B154" s="242" t="s">
        <v>80</v>
      </c>
      <c r="C154" s="248" t="s">
        <v>709</v>
      </c>
      <c r="D154" s="224" t="s">
        <v>149</v>
      </c>
      <c r="E154" s="224" t="s">
        <v>213</v>
      </c>
      <c r="F154" s="224" t="s">
        <v>567</v>
      </c>
      <c r="G154" s="244">
        <f t="shared" si="15"/>
        <v>0</v>
      </c>
      <c r="H154" s="244"/>
      <c r="I154" s="244"/>
      <c r="J154" s="827"/>
    </row>
    <row r="155" spans="1:11" ht="29.25" customHeight="1" x14ac:dyDescent="0.25">
      <c r="A155" s="547">
        <v>12</v>
      </c>
      <c r="B155" s="238" t="s">
        <v>993</v>
      </c>
      <c r="C155" s="239"/>
      <c r="D155" s="225" t="s">
        <v>151</v>
      </c>
      <c r="E155" s="225" t="s">
        <v>146</v>
      </c>
      <c r="F155" s="225"/>
      <c r="G155" s="240">
        <f>G156</f>
        <v>31386.7</v>
      </c>
      <c r="H155" s="240">
        <f>H156</f>
        <v>0</v>
      </c>
      <c r="I155" s="240">
        <f>I156</f>
        <v>0</v>
      </c>
      <c r="J155" s="828">
        <f>J156</f>
        <v>31386.7</v>
      </c>
    </row>
    <row r="156" spans="1:11" s="246" customFormat="1" ht="15.75" x14ac:dyDescent="0.25">
      <c r="A156" s="547"/>
      <c r="B156" s="242" t="s">
        <v>80</v>
      </c>
      <c r="C156" s="248" t="s">
        <v>710</v>
      </c>
      <c r="D156" s="224" t="s">
        <v>151</v>
      </c>
      <c r="E156" s="224" t="s">
        <v>146</v>
      </c>
      <c r="F156" s="224" t="s">
        <v>567</v>
      </c>
      <c r="G156" s="244">
        <f t="shared" si="15"/>
        <v>31386.7</v>
      </c>
      <c r="H156" s="244"/>
      <c r="I156" s="244"/>
      <c r="J156" s="827">
        <v>31386.7</v>
      </c>
    </row>
    <row r="157" spans="1:11" ht="49.5" customHeight="1" x14ac:dyDescent="0.25">
      <c r="A157" s="547">
        <v>13</v>
      </c>
      <c r="B157" s="238" t="s">
        <v>1011</v>
      </c>
      <c r="C157" s="239"/>
      <c r="D157" s="225" t="s">
        <v>149</v>
      </c>
      <c r="E157" s="225" t="s">
        <v>180</v>
      </c>
      <c r="F157" s="225"/>
      <c r="G157" s="240">
        <f>G158</f>
        <v>68223</v>
      </c>
      <c r="H157" s="240">
        <f>H158</f>
        <v>0</v>
      </c>
      <c r="I157" s="240">
        <f>I158</f>
        <v>0</v>
      </c>
      <c r="J157" s="828">
        <f>J158</f>
        <v>68223</v>
      </c>
    </row>
    <row r="158" spans="1:11" s="246" customFormat="1" ht="15.75" x14ac:dyDescent="0.25">
      <c r="A158" s="547"/>
      <c r="B158" s="242" t="s">
        <v>80</v>
      </c>
      <c r="C158" s="248" t="s">
        <v>711</v>
      </c>
      <c r="D158" s="224" t="s">
        <v>149</v>
      </c>
      <c r="E158" s="224" t="s">
        <v>180</v>
      </c>
      <c r="F158" s="224" t="s">
        <v>567</v>
      </c>
      <c r="G158" s="244">
        <f t="shared" si="15"/>
        <v>68223</v>
      </c>
      <c r="H158" s="244"/>
      <c r="I158" s="244"/>
      <c r="J158" s="827">
        <v>68223</v>
      </c>
    </row>
    <row r="159" spans="1:11" s="173" customFormat="1" ht="48" hidden="1" customHeight="1" x14ac:dyDescent="0.25">
      <c r="A159" s="229">
        <v>15</v>
      </c>
      <c r="B159" s="280"/>
      <c r="C159" s="247"/>
      <c r="D159" s="225"/>
      <c r="E159" s="221"/>
      <c r="F159" s="223"/>
      <c r="G159" s="240">
        <f>SUM(G160:G161)</f>
        <v>0</v>
      </c>
      <c r="H159" s="240">
        <f>SUM(H160:H161)</f>
        <v>0</v>
      </c>
      <c r="I159" s="240">
        <f>SUM(I160:I161)</f>
        <v>0</v>
      </c>
      <c r="J159" s="828">
        <f>SUM(J160:J161)</f>
        <v>0</v>
      </c>
    </row>
    <row r="160" spans="1:11" s="173" customFormat="1" ht="20.25" hidden="1" customHeight="1" x14ac:dyDescent="0.25">
      <c r="A160" s="229"/>
      <c r="B160" s="242" t="s">
        <v>688</v>
      </c>
      <c r="C160" s="247">
        <v>5224400</v>
      </c>
      <c r="D160" s="224" t="s">
        <v>157</v>
      </c>
      <c r="E160" s="223" t="s">
        <v>142</v>
      </c>
      <c r="F160" s="223" t="s">
        <v>567</v>
      </c>
      <c r="G160" s="244">
        <f t="shared" si="15"/>
        <v>0</v>
      </c>
      <c r="H160" s="244"/>
      <c r="I160" s="244"/>
      <c r="J160" s="827">
        <v>0</v>
      </c>
    </row>
    <row r="161" spans="1:10" s="173" customFormat="1" ht="15.75" hidden="1" x14ac:dyDescent="0.25">
      <c r="A161" s="229"/>
      <c r="B161" s="242"/>
      <c r="C161" s="247"/>
      <c r="D161" s="224"/>
      <c r="E161" s="223"/>
      <c r="F161" s="223"/>
      <c r="G161" s="244">
        <f t="shared" si="15"/>
        <v>0</v>
      </c>
      <c r="H161" s="244"/>
      <c r="I161" s="244"/>
      <c r="J161" s="827"/>
    </row>
    <row r="162" spans="1:10" s="173" customFormat="1" ht="33.75" customHeight="1" x14ac:dyDescent="0.25">
      <c r="A162" s="229">
        <v>14</v>
      </c>
      <c r="B162" s="238" t="s">
        <v>1183</v>
      </c>
      <c r="C162" s="249"/>
      <c r="D162" s="225" t="s">
        <v>157</v>
      </c>
      <c r="E162" s="225" t="s">
        <v>157</v>
      </c>
      <c r="F162" s="225"/>
      <c r="G162" s="240">
        <f>SUM(G163+G164+G165)</f>
        <v>12028.5</v>
      </c>
      <c r="H162" s="240">
        <f>SUM(H163)</f>
        <v>0</v>
      </c>
      <c r="I162" s="240">
        <f>SUM(I163)</f>
        <v>0</v>
      </c>
      <c r="J162" s="828">
        <f>SUM(J163+J164+J165)</f>
        <v>12028.5</v>
      </c>
    </row>
    <row r="163" spans="1:10" s="173" customFormat="1" ht="15.75" x14ac:dyDescent="0.25">
      <c r="A163" s="229"/>
      <c r="B163" s="242" t="s">
        <v>676</v>
      </c>
      <c r="C163" s="247" t="s">
        <v>712</v>
      </c>
      <c r="D163" s="224" t="s">
        <v>157</v>
      </c>
      <c r="E163" s="224" t="s">
        <v>157</v>
      </c>
      <c r="F163" s="224" t="s">
        <v>640</v>
      </c>
      <c r="G163" s="244">
        <f>SUM(H163:J163)</f>
        <v>8443.6</v>
      </c>
      <c r="H163" s="244"/>
      <c r="I163" s="202"/>
      <c r="J163" s="244">
        <v>8443.6</v>
      </c>
    </row>
    <row r="164" spans="1:10" s="173" customFormat="1" ht="15.75" x14ac:dyDescent="0.25">
      <c r="A164" s="229"/>
      <c r="B164" s="242" t="s">
        <v>80</v>
      </c>
      <c r="C164" s="247" t="s">
        <v>712</v>
      </c>
      <c r="D164" s="224" t="s">
        <v>157</v>
      </c>
      <c r="E164" s="224" t="s">
        <v>157</v>
      </c>
      <c r="F164" s="224" t="s">
        <v>567</v>
      </c>
      <c r="G164" s="244">
        <f t="shared" ref="G164:G165" si="16">SUM(H164:J164)</f>
        <v>1712</v>
      </c>
      <c r="H164" s="244"/>
      <c r="I164" s="202"/>
      <c r="J164" s="244">
        <v>1712</v>
      </c>
    </row>
    <row r="165" spans="1:10" s="173" customFormat="1" ht="15.75" x14ac:dyDescent="0.25">
      <c r="A165" s="229"/>
      <c r="B165" s="242" t="s">
        <v>115</v>
      </c>
      <c r="C165" s="247" t="s">
        <v>712</v>
      </c>
      <c r="D165" s="224" t="s">
        <v>157</v>
      </c>
      <c r="E165" s="224" t="s">
        <v>157</v>
      </c>
      <c r="F165" s="224" t="s">
        <v>650</v>
      </c>
      <c r="G165" s="244">
        <f t="shared" si="16"/>
        <v>1872.9</v>
      </c>
      <c r="H165" s="244"/>
      <c r="I165" s="202"/>
      <c r="J165" s="244">
        <v>1872.9</v>
      </c>
    </row>
    <row r="166" spans="1:10" s="177" customFormat="1" ht="33" customHeight="1" x14ac:dyDescent="0.25">
      <c r="A166" s="229">
        <v>15</v>
      </c>
      <c r="B166" s="238" t="s">
        <v>713</v>
      </c>
      <c r="C166" s="281"/>
      <c r="D166" s="225" t="s">
        <v>213</v>
      </c>
      <c r="E166" s="221" t="s">
        <v>149</v>
      </c>
      <c r="F166" s="221"/>
      <c r="G166" s="240">
        <f>SUM(G167)</f>
        <v>5500</v>
      </c>
      <c r="H166" s="240">
        <f>SUM(H167)</f>
        <v>0</v>
      </c>
      <c r="I166" s="240">
        <f>SUM(I167)</f>
        <v>0</v>
      </c>
      <c r="J166" s="240">
        <f>SUM(J167)</f>
        <v>5500</v>
      </c>
    </row>
    <row r="167" spans="1:10" s="177" customFormat="1" ht="15.75" x14ac:dyDescent="0.25">
      <c r="A167" s="229"/>
      <c r="B167" s="242" t="s">
        <v>714</v>
      </c>
      <c r="C167" s="229" t="s">
        <v>715</v>
      </c>
      <c r="D167" s="224" t="s">
        <v>213</v>
      </c>
      <c r="E167" s="223" t="s">
        <v>149</v>
      </c>
      <c r="F167" s="223" t="s">
        <v>567</v>
      </c>
      <c r="G167" s="244">
        <f t="shared" si="15"/>
        <v>5500</v>
      </c>
      <c r="H167" s="244"/>
      <c r="I167" s="244"/>
      <c r="J167" s="244">
        <v>5500</v>
      </c>
    </row>
    <row r="168" spans="1:10" s="177" customFormat="1" ht="21.75" hidden="1" customHeight="1" x14ac:dyDescent="0.25">
      <c r="A168" s="229">
        <v>18</v>
      </c>
      <c r="B168" s="238" t="s">
        <v>955</v>
      </c>
      <c r="C168" s="229"/>
      <c r="D168" s="225" t="s">
        <v>151</v>
      </c>
      <c r="E168" s="221" t="s">
        <v>142</v>
      </c>
      <c r="F168" s="223"/>
      <c r="G168" s="240">
        <f>H168+I168+J168</f>
        <v>0</v>
      </c>
      <c r="H168" s="240"/>
      <c r="I168" s="240"/>
      <c r="J168" s="240"/>
    </row>
    <row r="169" spans="1:10" s="177" customFormat="1" ht="15.75" hidden="1" x14ac:dyDescent="0.25">
      <c r="A169" s="229"/>
      <c r="B169" s="242" t="s">
        <v>83</v>
      </c>
      <c r="C169" s="251" t="s">
        <v>946</v>
      </c>
      <c r="D169" s="224" t="s">
        <v>151</v>
      </c>
      <c r="E169" s="223" t="s">
        <v>142</v>
      </c>
      <c r="F169" s="223" t="s">
        <v>631</v>
      </c>
      <c r="G169" s="244">
        <f t="shared" si="15"/>
        <v>0</v>
      </c>
      <c r="H169" s="244"/>
      <c r="I169" s="240"/>
      <c r="J169" s="240"/>
    </row>
    <row r="170" spans="1:10" s="177" customFormat="1" ht="15.75" hidden="1" x14ac:dyDescent="0.25">
      <c r="A170" s="229"/>
      <c r="B170" s="242" t="s">
        <v>83</v>
      </c>
      <c r="C170" s="251" t="s">
        <v>948</v>
      </c>
      <c r="D170" s="224" t="s">
        <v>151</v>
      </c>
      <c r="E170" s="223" t="s">
        <v>142</v>
      </c>
      <c r="F170" s="223" t="s">
        <v>631</v>
      </c>
      <c r="G170" s="244">
        <f t="shared" si="15"/>
        <v>0</v>
      </c>
      <c r="H170" s="244"/>
      <c r="I170" s="244"/>
      <c r="J170" s="240"/>
    </row>
    <row r="171" spans="1:10" s="177" customFormat="1" ht="15.75" hidden="1" x14ac:dyDescent="0.25">
      <c r="A171" s="229"/>
      <c r="B171" s="242" t="s">
        <v>83</v>
      </c>
      <c r="C171" s="251" t="s">
        <v>947</v>
      </c>
      <c r="D171" s="224" t="s">
        <v>151</v>
      </c>
      <c r="E171" s="223" t="s">
        <v>142</v>
      </c>
      <c r="F171" s="223" t="s">
        <v>631</v>
      </c>
      <c r="G171" s="244">
        <f t="shared" si="15"/>
        <v>0</v>
      </c>
      <c r="H171" s="205"/>
      <c r="I171" s="244"/>
      <c r="J171" s="244"/>
    </row>
    <row r="172" spans="1:10" s="177" customFormat="1" ht="15.75" hidden="1" x14ac:dyDescent="0.25">
      <c r="A172" s="229">
        <v>16</v>
      </c>
      <c r="B172" s="238"/>
      <c r="C172" s="281"/>
      <c r="D172" s="225"/>
      <c r="E172" s="221"/>
      <c r="F172" s="221"/>
      <c r="G172" s="240"/>
      <c r="H172" s="240">
        <f>SUM(H45)</f>
        <v>0</v>
      </c>
      <c r="I172" s="240">
        <f>SUM(I45)</f>
        <v>0</v>
      </c>
      <c r="J172" s="240"/>
    </row>
    <row r="173" spans="1:10" s="177" customFormat="1" ht="15.75" hidden="1" x14ac:dyDescent="0.25">
      <c r="A173" s="229"/>
      <c r="B173" s="242"/>
    </row>
    <row r="174" spans="1:10" s="177" customFormat="1" ht="31.5" hidden="1" x14ac:dyDescent="0.25">
      <c r="A174" s="229">
        <v>17</v>
      </c>
      <c r="B174" s="323" t="s">
        <v>962</v>
      </c>
      <c r="C174" s="229"/>
      <c r="D174" s="225" t="s">
        <v>151</v>
      </c>
      <c r="E174" s="221" t="s">
        <v>142</v>
      </c>
      <c r="F174" s="221"/>
      <c r="G174" s="240">
        <f t="shared" ref="G174:G179" si="17">SUM(H174:J174)</f>
        <v>0</v>
      </c>
      <c r="H174" s="240"/>
      <c r="I174" s="240"/>
      <c r="J174" s="240">
        <f>SUM(J175)</f>
        <v>0</v>
      </c>
    </row>
    <row r="175" spans="1:10" s="177" customFormat="1" ht="15.75" hidden="1" x14ac:dyDescent="0.25">
      <c r="A175" s="229"/>
      <c r="B175" s="242" t="s">
        <v>80</v>
      </c>
      <c r="C175" s="229" t="s">
        <v>963</v>
      </c>
      <c r="D175" s="224" t="s">
        <v>151</v>
      </c>
      <c r="E175" s="223" t="s">
        <v>142</v>
      </c>
      <c r="F175" s="223" t="s">
        <v>567</v>
      </c>
      <c r="G175" s="244">
        <f t="shared" si="17"/>
        <v>0</v>
      </c>
      <c r="H175" s="244"/>
      <c r="I175" s="244"/>
      <c r="J175" s="244"/>
    </row>
    <row r="176" spans="1:10" s="177" customFormat="1" ht="15.75" hidden="1" x14ac:dyDescent="0.25">
      <c r="A176" s="229"/>
      <c r="B176" s="323"/>
      <c r="C176" s="229"/>
      <c r="D176" s="225"/>
      <c r="E176" s="221"/>
      <c r="F176" s="223"/>
      <c r="G176" s="240"/>
      <c r="H176" s="240"/>
      <c r="I176" s="240"/>
      <c r="J176" s="240"/>
    </row>
    <row r="177" spans="1:10" s="177" customFormat="1" ht="15.75" hidden="1" x14ac:dyDescent="0.25">
      <c r="A177" s="229"/>
      <c r="B177" s="242"/>
      <c r="C177" s="229"/>
      <c r="D177" s="224"/>
      <c r="E177" s="223"/>
      <c r="F177" s="223"/>
      <c r="G177" s="244"/>
      <c r="H177" s="244"/>
      <c r="I177" s="244"/>
      <c r="J177" s="244"/>
    </row>
    <row r="178" spans="1:10" s="177" customFormat="1" ht="31.5" x14ac:dyDescent="0.25">
      <c r="A178" s="229">
        <v>18</v>
      </c>
      <c r="B178" s="323" t="s">
        <v>966</v>
      </c>
      <c r="C178" s="229"/>
      <c r="D178" s="225" t="s">
        <v>151</v>
      </c>
      <c r="E178" s="221" t="s">
        <v>142</v>
      </c>
      <c r="F178" s="223"/>
      <c r="G178" s="240">
        <f t="shared" si="17"/>
        <v>0</v>
      </c>
      <c r="H178" s="240"/>
      <c r="I178" s="240"/>
      <c r="J178" s="240">
        <f>SUM(J179)</f>
        <v>0</v>
      </c>
    </row>
    <row r="179" spans="1:10" s="177" customFormat="1" ht="15.75" x14ac:dyDescent="0.25">
      <c r="A179" s="229"/>
      <c r="B179" s="242" t="s">
        <v>80</v>
      </c>
      <c r="C179" s="229" t="s">
        <v>967</v>
      </c>
      <c r="D179" s="224" t="s">
        <v>151</v>
      </c>
      <c r="E179" s="223" t="s">
        <v>142</v>
      </c>
      <c r="F179" s="223" t="s">
        <v>567</v>
      </c>
      <c r="G179" s="244">
        <f t="shared" si="17"/>
        <v>0</v>
      </c>
      <c r="H179" s="244"/>
      <c r="I179" s="244"/>
      <c r="J179" s="827">
        <v>0</v>
      </c>
    </row>
    <row r="180" spans="1:10" s="502" customFormat="1" ht="33" hidden="1" customHeight="1" x14ac:dyDescent="0.25">
      <c r="A180" s="547"/>
      <c r="B180" s="323"/>
      <c r="C180" s="503"/>
      <c r="D180" s="429"/>
      <c r="E180" s="429"/>
      <c r="F180" s="429"/>
      <c r="G180" s="240"/>
      <c r="H180" s="240"/>
      <c r="I180" s="240"/>
      <c r="J180" s="240"/>
    </row>
    <row r="181" spans="1:10" s="246" customFormat="1" ht="18.75" hidden="1" customHeight="1" x14ac:dyDescent="0.25">
      <c r="A181" s="547"/>
      <c r="B181" s="242"/>
      <c r="C181" s="243"/>
      <c r="D181" s="223"/>
      <c r="E181" s="223"/>
      <c r="F181" s="223"/>
      <c r="G181" s="244"/>
      <c r="H181" s="244"/>
      <c r="I181" s="244"/>
      <c r="J181" s="244"/>
    </row>
    <row r="182" spans="1:10" s="246" customFormat="1" ht="36" customHeight="1" x14ac:dyDescent="0.25">
      <c r="A182" s="547"/>
      <c r="B182" s="238" t="s">
        <v>1186</v>
      </c>
      <c r="C182" s="243"/>
      <c r="D182" s="221" t="s">
        <v>151</v>
      </c>
      <c r="E182" s="221" t="s">
        <v>142</v>
      </c>
      <c r="F182" s="223"/>
      <c r="G182" s="240">
        <f t="shared" ref="G182:G183" si="18">H182+I182+J182</f>
        <v>32293.899999999998</v>
      </c>
      <c r="H182" s="240">
        <f t="shared" ref="H182:I182" si="19">H183+H184</f>
        <v>10914</v>
      </c>
      <c r="I182" s="240">
        <f t="shared" si="19"/>
        <v>20856.599999999999</v>
      </c>
      <c r="J182" s="240">
        <f>J183+J184</f>
        <v>523.29999999999995</v>
      </c>
    </row>
    <row r="183" spans="1:10" s="246" customFormat="1" ht="18.75" customHeight="1" x14ac:dyDescent="0.25">
      <c r="A183" s="547"/>
      <c r="B183" s="242" t="s">
        <v>83</v>
      </c>
      <c r="C183" s="321" t="s">
        <v>798</v>
      </c>
      <c r="D183" s="223" t="s">
        <v>151</v>
      </c>
      <c r="E183" s="223" t="s">
        <v>142</v>
      </c>
      <c r="F183" s="223" t="s">
        <v>631</v>
      </c>
      <c r="G183" s="244">
        <f t="shared" si="18"/>
        <v>21828</v>
      </c>
      <c r="H183" s="244">
        <v>10914</v>
      </c>
      <c r="I183" s="244">
        <v>10914</v>
      </c>
      <c r="J183" s="244"/>
    </row>
    <row r="184" spans="1:10" s="246" customFormat="1" ht="18.75" customHeight="1" x14ac:dyDescent="0.25">
      <c r="A184" s="547"/>
      <c r="B184" s="242" t="s">
        <v>83</v>
      </c>
      <c r="C184" s="321" t="s">
        <v>805</v>
      </c>
      <c r="D184" s="223" t="s">
        <v>151</v>
      </c>
      <c r="E184" s="223" t="s">
        <v>142</v>
      </c>
      <c r="F184" s="223" t="s">
        <v>631</v>
      </c>
      <c r="G184" s="244">
        <f>H184+I184+J184</f>
        <v>10465.9</v>
      </c>
      <c r="H184" s="244"/>
      <c r="I184" s="244">
        <v>9942.6</v>
      </c>
      <c r="J184" s="244">
        <v>523.29999999999995</v>
      </c>
    </row>
    <row r="185" spans="1:10" ht="15.75" x14ac:dyDescent="0.25">
      <c r="A185" s="547"/>
      <c r="B185" s="238" t="s">
        <v>692</v>
      </c>
      <c r="C185" s="282"/>
      <c r="D185" s="282"/>
      <c r="E185" s="282"/>
      <c r="F185" s="230"/>
      <c r="G185" s="517">
        <f>SUM(H185:J185)</f>
        <v>209617.6</v>
      </c>
      <c r="H185" s="517">
        <f>H166+H162+H159+H157+H155+H153+H149+H147+H145+H143+H140+H136+H134+H132+H130+H126+H151+H168+H172+H174+H178+H182+H176</f>
        <v>10914</v>
      </c>
      <c r="I185" s="517">
        <f t="shared" ref="I185:J185" si="20">I166+I162+I159+I157+I155+I153+I149+I147+I145+I143+I140+I136+I134+I132+I130+I126+I151+I168+I172+I174+I178+I182+I176</f>
        <v>20856.599999999999</v>
      </c>
      <c r="J185" s="517">
        <f t="shared" si="20"/>
        <v>177847</v>
      </c>
    </row>
    <row r="186" spans="1:10" ht="15.75" x14ac:dyDescent="0.25">
      <c r="A186" s="547"/>
      <c r="B186" s="238" t="s">
        <v>716</v>
      </c>
      <c r="C186" s="282"/>
      <c r="D186" s="282"/>
      <c r="E186" s="282"/>
      <c r="F186" s="230"/>
      <c r="G186" s="517">
        <f>G185+G124</f>
        <v>1169446.3000000003</v>
      </c>
      <c r="H186" s="517">
        <f>H185+H124</f>
        <v>19615.400000000001</v>
      </c>
      <c r="I186" s="517">
        <f>I185+I124</f>
        <v>784356.00000000012</v>
      </c>
      <c r="J186" s="517">
        <f>J185+J124</f>
        <v>365474.9</v>
      </c>
    </row>
    <row r="187" spans="1:10" x14ac:dyDescent="0.25">
      <c r="G187" s="283"/>
    </row>
    <row r="188" spans="1:10" x14ac:dyDescent="0.25">
      <c r="G188" s="283"/>
    </row>
    <row r="189" spans="1:10" x14ac:dyDescent="0.25">
      <c r="G189" s="283"/>
      <c r="H189" s="684"/>
      <c r="I189" s="684"/>
      <c r="J189" s="684"/>
    </row>
    <row r="190" spans="1:10" x14ac:dyDescent="0.25">
      <c r="G190" s="283"/>
      <c r="I190" s="683"/>
    </row>
    <row r="191" spans="1:10" x14ac:dyDescent="0.25">
      <c r="G191" s="283"/>
      <c r="I191" s="683"/>
    </row>
    <row r="192" spans="1:10" x14ac:dyDescent="0.25">
      <c r="G192" s="283"/>
    </row>
    <row r="193" spans="7:9" x14ac:dyDescent="0.25">
      <c r="G193" s="283"/>
      <c r="I193" s="685"/>
    </row>
    <row r="194" spans="7:9" x14ac:dyDescent="0.25">
      <c r="G194" s="283"/>
      <c r="I194" s="685"/>
    </row>
    <row r="195" spans="7:9" x14ac:dyDescent="0.25">
      <c r="G195" s="283"/>
    </row>
    <row r="196" spans="7:9" x14ac:dyDescent="0.25">
      <c r="G196" s="283"/>
    </row>
    <row r="197" spans="7:9" x14ac:dyDescent="0.25">
      <c r="G197" s="283"/>
    </row>
    <row r="198" spans="7:9" x14ac:dyDescent="0.25">
      <c r="G198" s="283"/>
    </row>
    <row r="199" spans="7:9" x14ac:dyDescent="0.25">
      <c r="G199" s="283"/>
    </row>
    <row r="200" spans="7:9" x14ac:dyDescent="0.25">
      <c r="G200" s="283"/>
    </row>
    <row r="201" spans="7:9" x14ac:dyDescent="0.25">
      <c r="G201" s="283"/>
    </row>
    <row r="202" spans="7:9" x14ac:dyDescent="0.25">
      <c r="G202" s="283"/>
    </row>
    <row r="203" spans="7:9" x14ac:dyDescent="0.25">
      <c r="G203" s="283"/>
    </row>
    <row r="204" spans="7:9" x14ac:dyDescent="0.25">
      <c r="G204" s="283"/>
    </row>
    <row r="205" spans="7:9" x14ac:dyDescent="0.25">
      <c r="G205" s="283"/>
    </row>
    <row r="206" spans="7:9" x14ac:dyDescent="0.25">
      <c r="G206" s="283"/>
    </row>
    <row r="207" spans="7:9" x14ac:dyDescent="0.25">
      <c r="G207" s="283"/>
    </row>
    <row r="208" spans="7:9" x14ac:dyDescent="0.25">
      <c r="G208" s="283"/>
    </row>
  </sheetData>
  <mergeCells count="12">
    <mergeCell ref="H6:J6"/>
    <mergeCell ref="H7:J7"/>
    <mergeCell ref="A10:J10"/>
    <mergeCell ref="A125:J125"/>
    <mergeCell ref="A5:J5"/>
    <mergeCell ref="A6:A8"/>
    <mergeCell ref="B6:B8"/>
    <mergeCell ref="C6:C8"/>
    <mergeCell ref="D6:D8"/>
    <mergeCell ref="E6:E8"/>
    <mergeCell ref="F6:F8"/>
    <mergeCell ref="G6:G8"/>
  </mergeCells>
  <pageMargins left="0.9" right="0.17" top="0.23622047244094491" bottom="0.19685039370078741" header="0.19685039370078741" footer="0.19685039370078741"/>
  <pageSetup paperSize="9" scale="50" fitToWidth="2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2" t="s">
        <v>508</v>
      </c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1072"/>
      <c r="S1" s="1072"/>
      <c r="T1" s="1072"/>
      <c r="U1" s="1072"/>
      <c r="V1" s="1072"/>
      <c r="W1" s="1072"/>
      <c r="X1" s="1072"/>
      <c r="Y1" s="1072"/>
      <c r="Z1" s="1072"/>
    </row>
    <row r="2" spans="1:28" ht="15.75" customHeight="1" x14ac:dyDescent="0.2">
      <c r="A2" s="161" t="s">
        <v>512</v>
      </c>
      <c r="AB2" s="158" t="s">
        <v>509</v>
      </c>
    </row>
    <row r="3" spans="1:28" s="4" customFormat="1" ht="19.5" customHeight="1" x14ac:dyDescent="0.25">
      <c r="A3" s="1075" t="s">
        <v>134</v>
      </c>
      <c r="B3" s="1076" t="s">
        <v>135</v>
      </c>
      <c r="C3" s="1076" t="s">
        <v>136</v>
      </c>
      <c r="D3" s="1075" t="s">
        <v>20</v>
      </c>
      <c r="E3" s="1075" t="s">
        <v>113</v>
      </c>
      <c r="F3" s="1075" t="s">
        <v>137</v>
      </c>
      <c r="G3" s="1073" t="s">
        <v>147</v>
      </c>
      <c r="H3" s="1074" t="s">
        <v>138</v>
      </c>
      <c r="I3" s="1074"/>
      <c r="J3" s="1073" t="s">
        <v>140</v>
      </c>
      <c r="K3" s="1074" t="s">
        <v>138</v>
      </c>
      <c r="L3" s="1074"/>
      <c r="M3" s="1074"/>
      <c r="N3" s="1074"/>
      <c r="O3" s="1074"/>
      <c r="P3" s="1074"/>
      <c r="Q3" s="1074"/>
      <c r="R3" s="1074"/>
      <c r="S3" s="1074"/>
      <c r="T3" s="1074"/>
      <c r="U3" s="44"/>
      <c r="V3" s="44"/>
      <c r="W3" s="44"/>
      <c r="X3" s="44"/>
      <c r="Y3" s="44"/>
      <c r="Z3" s="1073" t="s">
        <v>29</v>
      </c>
      <c r="AA3" s="1074" t="s">
        <v>138</v>
      </c>
      <c r="AB3" s="1074"/>
    </row>
    <row r="4" spans="1:28" s="4" customFormat="1" ht="18.75" customHeight="1" x14ac:dyDescent="0.25">
      <c r="A4" s="1075"/>
      <c r="B4" s="1076"/>
      <c r="C4" s="1076"/>
      <c r="D4" s="1075"/>
      <c r="E4" s="1075"/>
      <c r="F4" s="1075"/>
      <c r="G4" s="1073"/>
      <c r="H4" s="44"/>
      <c r="I4" s="44"/>
      <c r="J4" s="1073"/>
      <c r="K4" s="1077" t="s">
        <v>139</v>
      </c>
      <c r="L4" s="1075" t="s">
        <v>138</v>
      </c>
      <c r="M4" s="1075"/>
      <c r="N4" s="1075"/>
      <c r="O4" s="1075"/>
      <c r="P4" s="1075"/>
      <c r="Q4" s="1075"/>
      <c r="R4" s="1075"/>
      <c r="S4" s="1075"/>
      <c r="T4" s="1077" t="s">
        <v>103</v>
      </c>
      <c r="U4" s="5"/>
      <c r="V4" s="5"/>
      <c r="W4" s="5"/>
      <c r="X4" s="5"/>
      <c r="Y4" s="5"/>
      <c r="Z4" s="1073"/>
      <c r="AA4" s="44"/>
      <c r="AB4" s="44"/>
    </row>
    <row r="5" spans="1:28" s="6" customFormat="1" ht="100.5" customHeight="1" x14ac:dyDescent="0.25">
      <c r="A5" s="1075"/>
      <c r="B5" s="1076"/>
      <c r="C5" s="1076"/>
      <c r="D5" s="1075"/>
      <c r="E5" s="1075"/>
      <c r="F5" s="1075"/>
      <c r="G5" s="1073"/>
      <c r="H5" s="5" t="s">
        <v>139</v>
      </c>
      <c r="I5" s="5" t="s">
        <v>103</v>
      </c>
      <c r="J5" s="1073"/>
      <c r="K5" s="107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7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3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2" t="s">
        <v>508</v>
      </c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1072"/>
      <c r="S1" s="1072"/>
      <c r="T1" s="1072"/>
      <c r="U1" s="1072"/>
      <c r="V1" s="1072"/>
      <c r="W1" s="1072"/>
      <c r="X1" s="1072"/>
      <c r="Y1" s="1072"/>
      <c r="Z1" s="1072"/>
    </row>
    <row r="2" spans="1:28" ht="15.75" customHeight="1" x14ac:dyDescent="0.2">
      <c r="A2" s="161" t="s">
        <v>533</v>
      </c>
      <c r="AB2" s="158" t="s">
        <v>509</v>
      </c>
    </row>
    <row r="3" spans="1:28" s="4" customFormat="1" ht="19.5" customHeight="1" x14ac:dyDescent="0.25">
      <c r="A3" s="1075" t="s">
        <v>134</v>
      </c>
      <c r="B3" s="1076" t="s">
        <v>135</v>
      </c>
      <c r="C3" s="1076" t="s">
        <v>136</v>
      </c>
      <c r="D3" s="1075" t="s">
        <v>20</v>
      </c>
      <c r="E3" s="1075" t="s">
        <v>113</v>
      </c>
      <c r="F3" s="1075" t="s">
        <v>137</v>
      </c>
      <c r="G3" s="1073" t="s">
        <v>147</v>
      </c>
      <c r="H3" s="1074" t="s">
        <v>138</v>
      </c>
      <c r="I3" s="1074"/>
      <c r="J3" s="1073" t="s">
        <v>140</v>
      </c>
      <c r="K3" s="1074" t="s">
        <v>138</v>
      </c>
      <c r="L3" s="1074"/>
      <c r="M3" s="1074"/>
      <c r="N3" s="1074"/>
      <c r="O3" s="1074"/>
      <c r="P3" s="1074"/>
      <c r="Q3" s="1074"/>
      <c r="R3" s="1074"/>
      <c r="S3" s="1074"/>
      <c r="T3" s="1074"/>
      <c r="U3" s="44"/>
      <c r="V3" s="44"/>
      <c r="W3" s="44"/>
      <c r="X3" s="44"/>
      <c r="Y3" s="44"/>
      <c r="Z3" s="1073" t="s">
        <v>29</v>
      </c>
      <c r="AA3" s="1074" t="s">
        <v>138</v>
      </c>
      <c r="AB3" s="1074"/>
    </row>
    <row r="4" spans="1:28" s="4" customFormat="1" ht="18.75" customHeight="1" x14ac:dyDescent="0.25">
      <c r="A4" s="1075"/>
      <c r="B4" s="1076"/>
      <c r="C4" s="1076"/>
      <c r="D4" s="1075"/>
      <c r="E4" s="1075"/>
      <c r="F4" s="1075"/>
      <c r="G4" s="1073"/>
      <c r="H4" s="44"/>
      <c r="I4" s="44"/>
      <c r="J4" s="1073"/>
      <c r="K4" s="1077" t="s">
        <v>139</v>
      </c>
      <c r="L4" s="1075" t="s">
        <v>138</v>
      </c>
      <c r="M4" s="1075"/>
      <c r="N4" s="1075"/>
      <c r="O4" s="1075"/>
      <c r="P4" s="1075"/>
      <c r="Q4" s="1075"/>
      <c r="R4" s="1075"/>
      <c r="S4" s="1075"/>
      <c r="T4" s="1077" t="s">
        <v>103</v>
      </c>
      <c r="U4" s="5"/>
      <c r="V4" s="5"/>
      <c r="W4" s="5"/>
      <c r="X4" s="5"/>
      <c r="Y4" s="5"/>
      <c r="Z4" s="1073"/>
      <c r="AA4" s="44"/>
      <c r="AB4" s="44"/>
    </row>
    <row r="5" spans="1:28" s="6" customFormat="1" ht="100.5" customHeight="1" x14ac:dyDescent="0.25">
      <c r="A5" s="1075"/>
      <c r="B5" s="1076"/>
      <c r="C5" s="1076"/>
      <c r="D5" s="1075"/>
      <c r="E5" s="1075"/>
      <c r="F5" s="1075"/>
      <c r="G5" s="1073"/>
      <c r="H5" s="5" t="s">
        <v>139</v>
      </c>
      <c r="I5" s="5" t="s">
        <v>103</v>
      </c>
      <c r="J5" s="1073"/>
      <c r="K5" s="107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7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3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528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522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527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526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525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522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524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523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522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519</v>
      </c>
      <c r="AB515" s="58"/>
    </row>
    <row r="516" spans="1:28" s="58" customFormat="1" ht="15.75" customHeight="1" x14ac:dyDescent="0.2">
      <c r="A516" s="163" t="s">
        <v>513</v>
      </c>
      <c r="B516" s="164" t="s">
        <v>514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513</v>
      </c>
      <c r="B517" s="164" t="s">
        <v>515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513</v>
      </c>
      <c r="B518" s="164" t="s">
        <v>516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513</v>
      </c>
      <c r="B519" s="164" t="s">
        <v>517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518</v>
      </c>
      <c r="B520" s="164" t="s">
        <v>517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529</v>
      </c>
      <c r="B521" s="175" t="s">
        <v>520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521</v>
      </c>
      <c r="B523" s="164" t="s">
        <v>520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530</v>
      </c>
      <c r="B525" s="164" t="s">
        <v>520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531</v>
      </c>
      <c r="B526" s="164" t="s">
        <v>520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532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2" t="s">
        <v>508</v>
      </c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1072"/>
      <c r="S1" s="1072"/>
      <c r="T1" s="1072"/>
      <c r="U1" s="1072"/>
      <c r="V1" s="1072"/>
      <c r="W1" s="1072"/>
      <c r="X1" s="1072"/>
      <c r="Y1" s="1072"/>
      <c r="Z1" s="1072"/>
    </row>
    <row r="2" spans="1:28" ht="15.75" customHeight="1" x14ac:dyDescent="0.2">
      <c r="A2" s="161" t="s">
        <v>534</v>
      </c>
      <c r="AB2" s="158" t="s">
        <v>509</v>
      </c>
    </row>
    <row r="3" spans="1:28" s="4" customFormat="1" ht="19.5" customHeight="1" x14ac:dyDescent="0.25">
      <c r="A3" s="1075" t="s">
        <v>134</v>
      </c>
      <c r="B3" s="1076" t="s">
        <v>135</v>
      </c>
      <c r="C3" s="1076" t="s">
        <v>136</v>
      </c>
      <c r="D3" s="1075" t="s">
        <v>20</v>
      </c>
      <c r="E3" s="1075" t="s">
        <v>113</v>
      </c>
      <c r="F3" s="1075" t="s">
        <v>137</v>
      </c>
      <c r="G3" s="1073" t="s">
        <v>147</v>
      </c>
      <c r="H3" s="1074" t="s">
        <v>138</v>
      </c>
      <c r="I3" s="1074"/>
      <c r="J3" s="1073" t="s">
        <v>140</v>
      </c>
      <c r="K3" s="1074" t="s">
        <v>138</v>
      </c>
      <c r="L3" s="1074"/>
      <c r="M3" s="1074"/>
      <c r="N3" s="1074"/>
      <c r="O3" s="1074"/>
      <c r="P3" s="1074"/>
      <c r="Q3" s="1074"/>
      <c r="R3" s="1074"/>
      <c r="S3" s="1074"/>
      <c r="T3" s="1074"/>
      <c r="U3" s="44"/>
      <c r="V3" s="44"/>
      <c r="W3" s="44"/>
      <c r="X3" s="44"/>
      <c r="Y3" s="44"/>
      <c r="Z3" s="1073" t="s">
        <v>29</v>
      </c>
      <c r="AA3" s="1074" t="s">
        <v>138</v>
      </c>
      <c r="AB3" s="1074"/>
    </row>
    <row r="4" spans="1:28" s="4" customFormat="1" ht="18.75" customHeight="1" x14ac:dyDescent="0.25">
      <c r="A4" s="1075"/>
      <c r="B4" s="1076"/>
      <c r="C4" s="1076"/>
      <c r="D4" s="1075"/>
      <c r="E4" s="1075"/>
      <c r="F4" s="1075"/>
      <c r="G4" s="1073"/>
      <c r="H4" s="44"/>
      <c r="I4" s="44"/>
      <c r="J4" s="1073"/>
      <c r="K4" s="1077" t="s">
        <v>139</v>
      </c>
      <c r="L4" s="1075" t="s">
        <v>138</v>
      </c>
      <c r="M4" s="1075"/>
      <c r="N4" s="1075"/>
      <c r="O4" s="1075"/>
      <c r="P4" s="1075"/>
      <c r="Q4" s="1075"/>
      <c r="R4" s="1075"/>
      <c r="S4" s="1075"/>
      <c r="T4" s="1077" t="s">
        <v>103</v>
      </c>
      <c r="U4" s="5"/>
      <c r="V4" s="5"/>
      <c r="W4" s="5"/>
      <c r="X4" s="5"/>
      <c r="Y4" s="5"/>
      <c r="Z4" s="1073"/>
      <c r="AA4" s="44"/>
      <c r="AB4" s="44"/>
    </row>
    <row r="5" spans="1:28" s="6" customFormat="1" ht="100.5" customHeight="1" x14ac:dyDescent="0.25">
      <c r="A5" s="1075"/>
      <c r="B5" s="1076"/>
      <c r="C5" s="1076"/>
      <c r="D5" s="1075"/>
      <c r="E5" s="1075"/>
      <c r="F5" s="1075"/>
      <c r="G5" s="1073"/>
      <c r="H5" s="5" t="s">
        <v>139</v>
      </c>
      <c r="I5" s="5" t="s">
        <v>103</v>
      </c>
      <c r="J5" s="1073"/>
      <c r="K5" s="107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7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3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464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2" t="s">
        <v>508</v>
      </c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1072"/>
      <c r="S1" s="1072"/>
      <c r="T1" s="1072"/>
      <c r="U1" s="1072"/>
      <c r="V1" s="1072"/>
      <c r="W1" s="1072"/>
      <c r="X1" s="1072"/>
      <c r="Y1" s="1072"/>
      <c r="Z1" s="1072"/>
    </row>
    <row r="2" spans="1:28" ht="15.75" customHeight="1" x14ac:dyDescent="0.2">
      <c r="A2" s="161" t="s">
        <v>535</v>
      </c>
      <c r="AB2" s="158" t="s">
        <v>509</v>
      </c>
    </row>
    <row r="3" spans="1:28" s="4" customFormat="1" ht="19.5" customHeight="1" x14ac:dyDescent="0.25">
      <c r="A3" s="1075" t="s">
        <v>134</v>
      </c>
      <c r="B3" s="1076" t="s">
        <v>135</v>
      </c>
      <c r="C3" s="1076" t="s">
        <v>136</v>
      </c>
      <c r="D3" s="1075" t="s">
        <v>20</v>
      </c>
      <c r="E3" s="1075" t="s">
        <v>113</v>
      </c>
      <c r="F3" s="1075" t="s">
        <v>137</v>
      </c>
      <c r="G3" s="1073" t="s">
        <v>147</v>
      </c>
      <c r="H3" s="1074" t="s">
        <v>138</v>
      </c>
      <c r="I3" s="1074"/>
      <c r="J3" s="1073" t="s">
        <v>140</v>
      </c>
      <c r="K3" s="1074" t="s">
        <v>138</v>
      </c>
      <c r="L3" s="1074"/>
      <c r="M3" s="1074"/>
      <c r="N3" s="1074"/>
      <c r="O3" s="1074"/>
      <c r="P3" s="1074"/>
      <c r="Q3" s="1074"/>
      <c r="R3" s="1074"/>
      <c r="S3" s="1074"/>
      <c r="T3" s="1074"/>
      <c r="U3" s="44"/>
      <c r="V3" s="44"/>
      <c r="W3" s="44"/>
      <c r="X3" s="44"/>
      <c r="Y3" s="44"/>
      <c r="Z3" s="1073" t="s">
        <v>29</v>
      </c>
      <c r="AA3" s="1074" t="s">
        <v>138</v>
      </c>
      <c r="AB3" s="1074"/>
    </row>
    <row r="4" spans="1:28" s="4" customFormat="1" ht="18.75" customHeight="1" x14ac:dyDescent="0.25">
      <c r="A4" s="1075"/>
      <c r="B4" s="1076"/>
      <c r="C4" s="1076"/>
      <c r="D4" s="1075"/>
      <c r="E4" s="1075"/>
      <c r="F4" s="1075"/>
      <c r="G4" s="1073"/>
      <c r="H4" s="44"/>
      <c r="I4" s="44"/>
      <c r="J4" s="1073"/>
      <c r="K4" s="1077" t="s">
        <v>139</v>
      </c>
      <c r="L4" s="1075" t="s">
        <v>138</v>
      </c>
      <c r="M4" s="1075"/>
      <c r="N4" s="1075"/>
      <c r="O4" s="1075"/>
      <c r="P4" s="1075"/>
      <c r="Q4" s="1075"/>
      <c r="R4" s="1075"/>
      <c r="S4" s="1075"/>
      <c r="T4" s="1077" t="s">
        <v>103</v>
      </c>
      <c r="U4" s="5"/>
      <c r="V4" s="5"/>
      <c r="W4" s="5"/>
      <c r="X4" s="5"/>
      <c r="Y4" s="5"/>
      <c r="Z4" s="1073"/>
      <c r="AA4" s="44"/>
      <c r="AB4" s="44"/>
    </row>
    <row r="5" spans="1:28" s="6" customFormat="1" ht="100.5" customHeight="1" x14ac:dyDescent="0.25">
      <c r="A5" s="1075"/>
      <c r="B5" s="1076"/>
      <c r="C5" s="1076"/>
      <c r="D5" s="1075"/>
      <c r="E5" s="1075"/>
      <c r="F5" s="1075"/>
      <c r="G5" s="1073"/>
      <c r="H5" s="5" t="s">
        <v>139</v>
      </c>
      <c r="I5" s="5" t="s">
        <v>103</v>
      </c>
      <c r="J5" s="1073"/>
      <c r="K5" s="107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7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3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536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524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453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519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513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521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529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531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2" t="s">
        <v>508</v>
      </c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1072"/>
      <c r="S1" s="1072"/>
      <c r="T1" s="1072"/>
      <c r="U1" s="1072"/>
      <c r="V1" s="1072"/>
      <c r="W1" s="1072"/>
      <c r="X1" s="1072"/>
      <c r="Y1" s="1072"/>
      <c r="Z1" s="1072"/>
    </row>
    <row r="2" spans="1:28" ht="15.75" customHeight="1" x14ac:dyDescent="0.2">
      <c r="A2" s="161" t="s">
        <v>8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75" t="s">
        <v>134</v>
      </c>
      <c r="B4" s="1076" t="s">
        <v>135</v>
      </c>
      <c r="C4" s="1076" t="s">
        <v>136</v>
      </c>
      <c r="D4" s="1075" t="s">
        <v>20</v>
      </c>
      <c r="E4" s="1075" t="s">
        <v>113</v>
      </c>
      <c r="F4" s="1075" t="s">
        <v>137</v>
      </c>
      <c r="G4" s="1073" t="s">
        <v>147</v>
      </c>
      <c r="H4" s="1078" t="s">
        <v>138</v>
      </c>
      <c r="I4" s="1079"/>
      <c r="J4" s="1073" t="s">
        <v>140</v>
      </c>
      <c r="K4" s="1078" t="s">
        <v>138</v>
      </c>
      <c r="L4" s="1080"/>
      <c r="M4" s="1080"/>
      <c r="N4" s="1080"/>
      <c r="O4" s="1080"/>
      <c r="P4" s="1080"/>
      <c r="Q4" s="1080"/>
      <c r="R4" s="1080"/>
      <c r="S4" s="1080"/>
      <c r="T4" s="1079"/>
      <c r="U4" s="44"/>
      <c r="V4" s="44"/>
      <c r="W4" s="44"/>
      <c r="X4" s="44"/>
      <c r="Y4" s="44"/>
      <c r="Z4" s="1073" t="s">
        <v>29</v>
      </c>
      <c r="AA4" s="1078" t="s">
        <v>138</v>
      </c>
      <c r="AB4" s="1079"/>
    </row>
    <row r="5" spans="1:28" s="4" customFormat="1" ht="18.75" customHeight="1" x14ac:dyDescent="0.25">
      <c r="A5" s="1075"/>
      <c r="B5" s="1076"/>
      <c r="C5" s="1076"/>
      <c r="D5" s="1075"/>
      <c r="E5" s="1075"/>
      <c r="F5" s="1075"/>
      <c r="G5" s="1073"/>
      <c r="H5" s="44"/>
      <c r="I5" s="44"/>
      <c r="J5" s="1073"/>
      <c r="K5" s="1077" t="s">
        <v>139</v>
      </c>
      <c r="L5" s="1075" t="s">
        <v>138</v>
      </c>
      <c r="M5" s="1075"/>
      <c r="N5" s="1075"/>
      <c r="O5" s="1075"/>
      <c r="P5" s="1075"/>
      <c r="Q5" s="1075"/>
      <c r="R5" s="1075"/>
      <c r="S5" s="1075"/>
      <c r="T5" s="1077" t="s">
        <v>103</v>
      </c>
      <c r="U5" s="5"/>
      <c r="V5" s="5"/>
      <c r="W5" s="5"/>
      <c r="X5" s="5"/>
      <c r="Y5" s="5"/>
      <c r="Z5" s="1073"/>
      <c r="AA5" s="44"/>
      <c r="AB5" s="44"/>
    </row>
    <row r="6" spans="1:28" s="6" customFormat="1" ht="100.5" customHeight="1" x14ac:dyDescent="0.25">
      <c r="A6" s="1075"/>
      <c r="B6" s="1076"/>
      <c r="C6" s="1076"/>
      <c r="D6" s="1075"/>
      <c r="E6" s="1075"/>
      <c r="F6" s="1075"/>
      <c r="G6" s="1073"/>
      <c r="H6" s="5" t="s">
        <v>139</v>
      </c>
      <c r="I6" s="5" t="s">
        <v>103</v>
      </c>
      <c r="J6" s="1073"/>
      <c r="K6" s="1077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77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73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421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A4:A6"/>
    <mergeCell ref="B4:B6"/>
    <mergeCell ref="C4:C6"/>
    <mergeCell ref="D4:D6"/>
    <mergeCell ref="AA4:AB4"/>
    <mergeCell ref="K5:K6"/>
    <mergeCell ref="L5:S5"/>
    <mergeCell ref="T5:T6"/>
    <mergeCell ref="B1:Z1"/>
    <mergeCell ref="G4:G6"/>
    <mergeCell ref="H4:I4"/>
    <mergeCell ref="J4:J6"/>
    <mergeCell ref="K4:T4"/>
    <mergeCell ref="Z4:Z6"/>
    <mergeCell ref="E4:E6"/>
    <mergeCell ref="F4:F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2" t="s">
        <v>508</v>
      </c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1072"/>
      <c r="S1" s="1072"/>
      <c r="T1" s="1072"/>
      <c r="U1" s="1072"/>
      <c r="V1" s="1072"/>
      <c r="W1" s="1072"/>
      <c r="X1" s="1072"/>
      <c r="Y1" s="1072"/>
      <c r="Z1" s="1072"/>
    </row>
    <row r="2" spans="1:28" ht="15.75" customHeight="1" x14ac:dyDescent="0.2">
      <c r="A2" s="161" t="s">
        <v>10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75" t="s">
        <v>134</v>
      </c>
      <c r="B4" s="1076" t="s">
        <v>135</v>
      </c>
      <c r="C4" s="1076" t="s">
        <v>136</v>
      </c>
      <c r="D4" s="1075" t="s">
        <v>20</v>
      </c>
      <c r="E4" s="1075" t="s">
        <v>113</v>
      </c>
      <c r="F4" s="1075" t="s">
        <v>137</v>
      </c>
      <c r="G4" s="1073" t="s">
        <v>147</v>
      </c>
      <c r="H4" s="1078" t="s">
        <v>138</v>
      </c>
      <c r="I4" s="1079"/>
      <c r="J4" s="1073" t="s">
        <v>140</v>
      </c>
      <c r="K4" s="1078" t="s">
        <v>138</v>
      </c>
      <c r="L4" s="1080"/>
      <c r="M4" s="1080"/>
      <c r="N4" s="1080"/>
      <c r="O4" s="1080"/>
      <c r="P4" s="1080"/>
      <c r="Q4" s="1080"/>
      <c r="R4" s="1080"/>
      <c r="S4" s="1080"/>
      <c r="T4" s="1079"/>
      <c r="U4" s="44"/>
      <c r="V4" s="44"/>
      <c r="W4" s="44"/>
      <c r="X4" s="44"/>
      <c r="Y4" s="44"/>
      <c r="Z4" s="1073" t="s">
        <v>29</v>
      </c>
      <c r="AA4" s="1078" t="s">
        <v>138</v>
      </c>
      <c r="AB4" s="1079"/>
    </row>
    <row r="5" spans="1:28" s="4" customFormat="1" ht="18.75" customHeight="1" x14ac:dyDescent="0.25">
      <c r="A5" s="1075"/>
      <c r="B5" s="1076"/>
      <c r="C5" s="1076"/>
      <c r="D5" s="1075"/>
      <c r="E5" s="1075"/>
      <c r="F5" s="1075"/>
      <c r="G5" s="1073"/>
      <c r="H5" s="44"/>
      <c r="I5" s="44"/>
      <c r="J5" s="1073"/>
      <c r="K5" s="1077" t="s">
        <v>139</v>
      </c>
      <c r="L5" s="1075" t="s">
        <v>138</v>
      </c>
      <c r="M5" s="1075"/>
      <c r="N5" s="1075"/>
      <c r="O5" s="1075"/>
      <c r="P5" s="1075"/>
      <c r="Q5" s="1075"/>
      <c r="R5" s="1075"/>
      <c r="S5" s="1075"/>
      <c r="T5" s="1077" t="s">
        <v>103</v>
      </c>
      <c r="U5" s="5"/>
      <c r="V5" s="5"/>
      <c r="W5" s="5"/>
      <c r="X5" s="5"/>
      <c r="Y5" s="5"/>
      <c r="Z5" s="1073"/>
      <c r="AA5" s="44"/>
      <c r="AB5" s="44"/>
    </row>
    <row r="6" spans="1:28" s="6" customFormat="1" ht="100.5" customHeight="1" x14ac:dyDescent="0.25">
      <c r="A6" s="1075"/>
      <c r="B6" s="1076"/>
      <c r="C6" s="1076"/>
      <c r="D6" s="1075"/>
      <c r="E6" s="1075"/>
      <c r="F6" s="1075"/>
      <c r="G6" s="1073"/>
      <c r="H6" s="5" t="s">
        <v>139</v>
      </c>
      <c r="I6" s="5" t="s">
        <v>103</v>
      </c>
      <c r="J6" s="1073"/>
      <c r="K6" s="1077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77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73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319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469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470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320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321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472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322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323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324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325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513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529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521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530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531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2" t="s">
        <v>508</v>
      </c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1072"/>
      <c r="S1" s="1072"/>
      <c r="T1" s="1072"/>
      <c r="U1" s="1072"/>
      <c r="V1" s="1072"/>
      <c r="W1" s="1072"/>
      <c r="X1" s="1072"/>
      <c r="Y1" s="1072"/>
      <c r="Z1" s="1072"/>
    </row>
    <row r="2" spans="1:28" ht="15.75" customHeight="1" x14ac:dyDescent="0.2">
      <c r="A2" s="161" t="s">
        <v>15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75" t="s">
        <v>134</v>
      </c>
      <c r="B4" s="1076" t="s">
        <v>135</v>
      </c>
      <c r="C4" s="1076" t="s">
        <v>136</v>
      </c>
      <c r="D4" s="1075" t="s">
        <v>20</v>
      </c>
      <c r="E4" s="1075" t="s">
        <v>113</v>
      </c>
      <c r="F4" s="1075" t="s">
        <v>137</v>
      </c>
      <c r="G4" s="1073" t="s">
        <v>147</v>
      </c>
      <c r="H4" s="1078" t="s">
        <v>138</v>
      </c>
      <c r="I4" s="1079"/>
      <c r="J4" s="1073" t="s">
        <v>140</v>
      </c>
      <c r="K4" s="1078" t="s">
        <v>138</v>
      </c>
      <c r="L4" s="1080"/>
      <c r="M4" s="1080"/>
      <c r="N4" s="1080"/>
      <c r="O4" s="1080"/>
      <c r="P4" s="1080"/>
      <c r="Q4" s="1080"/>
      <c r="R4" s="1080"/>
      <c r="S4" s="1080"/>
      <c r="T4" s="1079"/>
      <c r="U4" s="44"/>
      <c r="V4" s="44"/>
      <c r="W4" s="44"/>
      <c r="X4" s="44"/>
      <c r="Y4" s="44"/>
      <c r="Z4" s="1073" t="s">
        <v>29</v>
      </c>
      <c r="AA4" s="1078" t="s">
        <v>138</v>
      </c>
      <c r="AB4" s="1079"/>
    </row>
    <row r="5" spans="1:28" s="4" customFormat="1" ht="18.75" customHeight="1" x14ac:dyDescent="0.25">
      <c r="A5" s="1075"/>
      <c r="B5" s="1076"/>
      <c r="C5" s="1076"/>
      <c r="D5" s="1075"/>
      <c r="E5" s="1075"/>
      <c r="F5" s="1075"/>
      <c r="G5" s="1073"/>
      <c r="H5" s="44"/>
      <c r="I5" s="44"/>
      <c r="J5" s="1073"/>
      <c r="K5" s="1077" t="s">
        <v>139</v>
      </c>
      <c r="L5" s="1075" t="s">
        <v>138</v>
      </c>
      <c r="M5" s="1075"/>
      <c r="N5" s="1075"/>
      <c r="O5" s="1075"/>
      <c r="P5" s="1075"/>
      <c r="Q5" s="1075"/>
      <c r="R5" s="1075"/>
      <c r="S5" s="1075"/>
      <c r="T5" s="1077" t="s">
        <v>103</v>
      </c>
      <c r="U5" s="5"/>
      <c r="V5" s="5"/>
      <c r="W5" s="5"/>
      <c r="X5" s="5"/>
      <c r="Y5" s="5"/>
      <c r="Z5" s="1073"/>
      <c r="AA5" s="44"/>
      <c r="AB5" s="44"/>
    </row>
    <row r="6" spans="1:28" s="6" customFormat="1" ht="100.5" customHeight="1" x14ac:dyDescent="0.25">
      <c r="A6" s="1075"/>
      <c r="B6" s="1076"/>
      <c r="C6" s="1076"/>
      <c r="D6" s="1075"/>
      <c r="E6" s="1075"/>
      <c r="F6" s="1075"/>
      <c r="G6" s="1073"/>
      <c r="H6" s="5" t="s">
        <v>139</v>
      </c>
      <c r="I6" s="5" t="s">
        <v>103</v>
      </c>
      <c r="J6" s="1073"/>
      <c r="K6" s="1077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77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73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320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321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322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323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324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325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ColWidth="9.140625" defaultRowHeight="15.75" outlineLevelRow="1" x14ac:dyDescent="0.25"/>
  <cols>
    <col min="1" max="1" width="11.140625" style="396" customWidth="1"/>
    <col min="2" max="2" width="44" style="385" customWidth="1"/>
    <col min="3" max="3" width="14" style="414" customWidth="1"/>
    <col min="4" max="4" width="32.28515625" style="368" customWidth="1"/>
    <col min="5" max="5" width="11" style="369" customWidth="1"/>
    <col min="6" max="16384" width="9.140625" style="368"/>
  </cols>
  <sheetData>
    <row r="1" spans="1:5" ht="4.5" customHeight="1" x14ac:dyDescent="0.25"/>
    <row r="2" spans="1:5" ht="49.5" customHeight="1" x14ac:dyDescent="0.25">
      <c r="A2" s="1081" t="s">
        <v>848</v>
      </c>
      <c r="B2" s="1081"/>
      <c r="C2" s="1081"/>
      <c r="D2" s="1081"/>
    </row>
    <row r="3" spans="1:5" ht="10.5" customHeight="1" thickBot="1" x14ac:dyDescent="0.3">
      <c r="A3" s="397"/>
      <c r="B3" s="386"/>
      <c r="C3" s="415"/>
      <c r="D3" s="370"/>
    </row>
    <row r="4" spans="1:5" s="375" customFormat="1" ht="35.25" customHeight="1" thickBot="1" x14ac:dyDescent="0.3">
      <c r="A4" s="427" t="s">
        <v>816</v>
      </c>
      <c r="B4" s="387" t="s">
        <v>817</v>
      </c>
      <c r="C4" s="372" t="s">
        <v>818</v>
      </c>
      <c r="D4" s="373" t="s">
        <v>819</v>
      </c>
      <c r="E4" s="374"/>
    </row>
    <row r="5" spans="1:5" ht="17.25" customHeight="1" thickBot="1" x14ac:dyDescent="0.3">
      <c r="A5" s="398">
        <v>1</v>
      </c>
      <c r="B5" s="388">
        <v>2</v>
      </c>
      <c r="C5" s="376">
        <v>3</v>
      </c>
      <c r="D5" s="377">
        <v>4</v>
      </c>
    </row>
    <row r="6" spans="1:5" ht="20.25" hidden="1" customHeight="1" x14ac:dyDescent="0.25">
      <c r="A6" s="402" t="s">
        <v>820</v>
      </c>
      <c r="B6" s="389" t="s">
        <v>141</v>
      </c>
      <c r="C6" s="378" t="e">
        <f>#REF!+#REF!</f>
        <v>#REF!</v>
      </c>
      <c r="D6" s="379" t="s">
        <v>821</v>
      </c>
    </row>
    <row r="7" spans="1:5" ht="20.25" customHeight="1" x14ac:dyDescent="0.25">
      <c r="A7" s="403" t="s">
        <v>846</v>
      </c>
      <c r="B7" s="384" t="s">
        <v>360</v>
      </c>
      <c r="C7" s="378">
        <v>3141.6</v>
      </c>
      <c r="D7" s="379"/>
    </row>
    <row r="8" spans="1:5" ht="20.25" customHeight="1" x14ac:dyDescent="0.25">
      <c r="A8" s="403" t="s">
        <v>829</v>
      </c>
      <c r="B8" s="384" t="s">
        <v>184</v>
      </c>
      <c r="C8" s="401">
        <f>SUM(C14+C9)</f>
        <v>3141.6000000000004</v>
      </c>
      <c r="D8" s="381"/>
    </row>
    <row r="9" spans="1:5" ht="55.5" customHeight="1" x14ac:dyDescent="0.25">
      <c r="A9" s="406" t="s">
        <v>829</v>
      </c>
      <c r="B9" s="395" t="s">
        <v>842</v>
      </c>
      <c r="C9" s="422">
        <f>SUM(C10:C13)</f>
        <v>1940.5</v>
      </c>
      <c r="D9" s="1086" t="s">
        <v>831</v>
      </c>
    </row>
    <row r="10" spans="1:5" ht="18.75" customHeight="1" x14ac:dyDescent="0.25">
      <c r="A10" s="406" t="s">
        <v>830</v>
      </c>
      <c r="B10" s="382" t="s">
        <v>776</v>
      </c>
      <c r="C10" s="423">
        <v>100.1</v>
      </c>
      <c r="D10" s="1087"/>
    </row>
    <row r="11" spans="1:5" ht="20.25" customHeight="1" x14ac:dyDescent="0.25">
      <c r="A11" s="406" t="s">
        <v>830</v>
      </c>
      <c r="B11" s="382" t="s">
        <v>775</v>
      </c>
      <c r="C11" s="423">
        <v>160.19999999999999</v>
      </c>
      <c r="D11" s="1087"/>
    </row>
    <row r="12" spans="1:5" ht="30.75" customHeight="1" x14ac:dyDescent="0.25">
      <c r="A12" s="406" t="s">
        <v>830</v>
      </c>
      <c r="B12" s="382" t="s">
        <v>774</v>
      </c>
      <c r="C12" s="423">
        <v>360.3</v>
      </c>
      <c r="D12" s="1087"/>
    </row>
    <row r="13" spans="1:5" ht="17.25" customHeight="1" x14ac:dyDescent="0.25">
      <c r="A13" s="406" t="s">
        <v>830</v>
      </c>
      <c r="B13" s="382" t="s">
        <v>773</v>
      </c>
      <c r="C13" s="423">
        <v>1319.9</v>
      </c>
      <c r="D13" s="1087"/>
    </row>
    <row r="14" spans="1:5" ht="44.25" customHeight="1" x14ac:dyDescent="0.25">
      <c r="A14" s="406" t="s">
        <v>830</v>
      </c>
      <c r="B14" s="382" t="s">
        <v>843</v>
      </c>
      <c r="C14" s="424">
        <f>SUM(C15:C21)</f>
        <v>1201.1000000000001</v>
      </c>
      <c r="D14" s="1087"/>
    </row>
    <row r="15" spans="1:5" ht="20.25" customHeight="1" x14ac:dyDescent="0.25">
      <c r="A15" s="406" t="s">
        <v>830</v>
      </c>
      <c r="B15" s="390" t="s">
        <v>86</v>
      </c>
      <c r="C15" s="423"/>
      <c r="D15" s="1087"/>
    </row>
    <row r="16" spans="1:5" ht="20.25" customHeight="1" x14ac:dyDescent="0.25">
      <c r="A16" s="406" t="s">
        <v>830</v>
      </c>
      <c r="B16" s="390" t="s">
        <v>87</v>
      </c>
      <c r="C16" s="423">
        <v>40</v>
      </c>
      <c r="D16" s="1087"/>
    </row>
    <row r="17" spans="1:5" ht="33" customHeight="1" x14ac:dyDescent="0.25">
      <c r="A17" s="406" t="s">
        <v>830</v>
      </c>
      <c r="B17" s="390" t="s">
        <v>88</v>
      </c>
      <c r="C17" s="423">
        <v>180.2</v>
      </c>
      <c r="D17" s="1087"/>
    </row>
    <row r="18" spans="1:5" ht="20.25" customHeight="1" x14ac:dyDescent="0.25">
      <c r="A18" s="406" t="s">
        <v>830</v>
      </c>
      <c r="B18" s="390" t="s">
        <v>89</v>
      </c>
      <c r="C18" s="423">
        <v>380.3</v>
      </c>
      <c r="D18" s="1087"/>
    </row>
    <row r="19" spans="1:5" ht="20.25" customHeight="1" x14ac:dyDescent="0.25">
      <c r="A19" s="406" t="s">
        <v>830</v>
      </c>
      <c r="B19" s="390" t="s">
        <v>90</v>
      </c>
      <c r="C19" s="423">
        <v>240.2</v>
      </c>
      <c r="D19" s="1087"/>
    </row>
    <row r="20" spans="1:5" ht="30" customHeight="1" x14ac:dyDescent="0.25">
      <c r="A20" s="406" t="s">
        <v>830</v>
      </c>
      <c r="B20" s="390" t="s">
        <v>777</v>
      </c>
      <c r="C20" s="423">
        <v>200.2</v>
      </c>
      <c r="D20" s="1087"/>
    </row>
    <row r="21" spans="1:5" ht="20.25" customHeight="1" x14ac:dyDescent="0.25">
      <c r="A21" s="406" t="s">
        <v>830</v>
      </c>
      <c r="B21" s="391" t="s">
        <v>92</v>
      </c>
      <c r="C21" s="425">
        <v>160.19999999999999</v>
      </c>
      <c r="D21" s="1088"/>
    </row>
    <row r="22" spans="1:5" ht="26.25" hidden="1" customHeight="1" outlineLevel="1" x14ac:dyDescent="0.25">
      <c r="A22" s="1091" t="s">
        <v>839</v>
      </c>
      <c r="B22" s="1092"/>
      <c r="C22" s="416">
        <f>SUM(C25+C26+C27+C28+C29+C32+C38)</f>
        <v>2527.3000000000002</v>
      </c>
      <c r="D22" s="407"/>
    </row>
    <row r="23" spans="1:5" ht="18" customHeight="1" collapsed="1" x14ac:dyDescent="0.25">
      <c r="A23" s="403" t="s">
        <v>520</v>
      </c>
      <c r="B23" s="384" t="s">
        <v>363</v>
      </c>
      <c r="C23" s="417">
        <f>SUM(C24+C31+C33)</f>
        <v>2147.9</v>
      </c>
      <c r="D23" s="407"/>
    </row>
    <row r="24" spans="1:5" s="375" customFormat="1" ht="18" customHeight="1" x14ac:dyDescent="0.25">
      <c r="A24" s="403" t="s">
        <v>515</v>
      </c>
      <c r="B24" s="384" t="s">
        <v>240</v>
      </c>
      <c r="C24" s="417">
        <f>SUM(C25:C30)</f>
        <v>2158.8000000000002</v>
      </c>
      <c r="D24" s="404"/>
      <c r="E24" s="374"/>
    </row>
    <row r="25" spans="1:5" ht="62.25" customHeight="1" x14ac:dyDescent="0.25">
      <c r="A25" s="399" t="s">
        <v>515</v>
      </c>
      <c r="B25" s="392" t="s">
        <v>833</v>
      </c>
      <c r="C25" s="418">
        <v>362</v>
      </c>
      <c r="D25" s="1089" t="s">
        <v>840</v>
      </c>
    </row>
    <row r="26" spans="1:5" ht="109.5" customHeight="1" x14ac:dyDescent="0.25">
      <c r="A26" s="399" t="s">
        <v>515</v>
      </c>
      <c r="B26" s="392" t="s">
        <v>834</v>
      </c>
      <c r="C26" s="418">
        <v>200</v>
      </c>
      <c r="D26" s="1082"/>
    </row>
    <row r="27" spans="1:5" ht="131.25" customHeight="1" thickBot="1" x14ac:dyDescent="0.3">
      <c r="A27" s="399" t="s">
        <v>515</v>
      </c>
      <c r="B27" s="392" t="s">
        <v>835</v>
      </c>
      <c r="C27" s="418">
        <v>498.1</v>
      </c>
      <c r="D27" s="1090"/>
    </row>
    <row r="28" spans="1:5" ht="100.5" customHeight="1" x14ac:dyDescent="0.25">
      <c r="A28" s="399" t="s">
        <v>515</v>
      </c>
      <c r="B28" s="392" t="s">
        <v>836</v>
      </c>
      <c r="C28" s="418">
        <v>500</v>
      </c>
      <c r="D28" s="1082" t="s">
        <v>840</v>
      </c>
    </row>
    <row r="29" spans="1:5" ht="88.5" customHeight="1" x14ac:dyDescent="0.25">
      <c r="A29" s="399" t="s">
        <v>515</v>
      </c>
      <c r="B29" s="392" t="s">
        <v>837</v>
      </c>
      <c r="C29" s="418">
        <v>348.7</v>
      </c>
      <c r="D29" s="1083"/>
    </row>
    <row r="30" spans="1:5" ht="81" customHeight="1" x14ac:dyDescent="0.25">
      <c r="A30" s="410" t="s">
        <v>515</v>
      </c>
      <c r="B30" s="395" t="s">
        <v>125</v>
      </c>
      <c r="C30" s="411">
        <v>250</v>
      </c>
      <c r="D30" s="412" t="s">
        <v>841</v>
      </c>
    </row>
    <row r="31" spans="1:5" ht="36.75" customHeight="1" x14ac:dyDescent="0.25">
      <c r="A31" s="403" t="s">
        <v>516</v>
      </c>
      <c r="B31" s="384" t="s">
        <v>252</v>
      </c>
      <c r="C31" s="419">
        <f>SUM(C32)</f>
        <v>210</v>
      </c>
      <c r="D31" s="405"/>
    </row>
    <row r="32" spans="1:5" ht="82.5" customHeight="1" x14ac:dyDescent="0.25">
      <c r="A32" s="399" t="s">
        <v>516</v>
      </c>
      <c r="B32" s="392" t="s">
        <v>838</v>
      </c>
      <c r="C32" s="418">
        <v>210</v>
      </c>
      <c r="D32" s="408" t="s">
        <v>840</v>
      </c>
    </row>
    <row r="33" spans="1:4" ht="24.75" customHeight="1" x14ac:dyDescent="0.25">
      <c r="A33" s="403" t="s">
        <v>517</v>
      </c>
      <c r="B33" s="384" t="s">
        <v>364</v>
      </c>
      <c r="C33" s="419">
        <f>SUM(C34+C35)</f>
        <v>-220.9</v>
      </c>
      <c r="D33" s="408"/>
    </row>
    <row r="34" spans="1:4" ht="81" customHeight="1" x14ac:dyDescent="0.25">
      <c r="A34" s="410" t="s">
        <v>517</v>
      </c>
      <c r="B34" s="395" t="s">
        <v>125</v>
      </c>
      <c r="C34" s="411">
        <v>-250</v>
      </c>
      <c r="D34" s="412" t="s">
        <v>841</v>
      </c>
    </row>
    <row r="35" spans="1:4" ht="59.25" customHeight="1" x14ac:dyDescent="0.25">
      <c r="A35" s="399" t="s">
        <v>517</v>
      </c>
      <c r="B35" s="382" t="s">
        <v>844</v>
      </c>
      <c r="C35" s="409">
        <v>29.1</v>
      </c>
      <c r="D35" s="413" t="s">
        <v>845</v>
      </c>
    </row>
    <row r="36" spans="1:4" ht="20.25" customHeight="1" x14ac:dyDescent="0.25">
      <c r="A36" s="403" t="s">
        <v>847</v>
      </c>
      <c r="B36" s="384" t="s">
        <v>365</v>
      </c>
      <c r="C36" s="419">
        <f>SUM(C37)</f>
        <v>408.5</v>
      </c>
      <c r="D36" s="408"/>
    </row>
    <row r="37" spans="1:4" ht="21.75" customHeight="1" x14ac:dyDescent="0.25">
      <c r="A37" s="403" t="s">
        <v>824</v>
      </c>
      <c r="B37" s="384" t="s">
        <v>288</v>
      </c>
      <c r="C37" s="419">
        <f>SUM(C38)</f>
        <v>408.5</v>
      </c>
      <c r="D37" s="405"/>
    </row>
    <row r="38" spans="1:4" ht="84" customHeight="1" thickBot="1" x14ac:dyDescent="0.3">
      <c r="A38" s="400" t="s">
        <v>824</v>
      </c>
      <c r="B38" s="393" t="s">
        <v>832</v>
      </c>
      <c r="C38" s="420">
        <v>408.5</v>
      </c>
      <c r="D38" s="426" t="s">
        <v>840</v>
      </c>
    </row>
    <row r="39" spans="1:4" ht="36" customHeight="1" thickBot="1" x14ac:dyDescent="0.3">
      <c r="A39" s="1084" t="s">
        <v>828</v>
      </c>
      <c r="B39" s="1085"/>
      <c r="C39" s="421">
        <f>SUM(C36+C23+C7)</f>
        <v>5698</v>
      </c>
      <c r="D39" s="394"/>
    </row>
    <row r="46" spans="1:4" x14ac:dyDescent="0.25">
      <c r="A46" s="385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4"/>
  <sheetViews>
    <sheetView tabSelected="1" workbookViewId="0">
      <selection activeCell="K13" sqref="K13"/>
    </sheetView>
  </sheetViews>
  <sheetFormatPr defaultColWidth="9.140625" defaultRowHeight="15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4" customWidth="1"/>
    <col min="7" max="7" width="12" style="947" customWidth="1"/>
    <col min="8" max="8" width="12.28515625" style="892" customWidth="1"/>
    <col min="9" max="9" width="11" style="892" customWidth="1"/>
    <col min="10" max="10" width="9.140625" style="892"/>
    <col min="11" max="11" width="13.7109375" style="892" customWidth="1"/>
    <col min="12" max="16384" width="9.140625" style="892"/>
  </cols>
  <sheetData>
    <row r="1" spans="1:11" ht="15.75" customHeight="1" x14ac:dyDescent="0.25">
      <c r="A1" s="888"/>
      <c r="B1" s="866"/>
      <c r="C1" s="866"/>
      <c r="D1" s="866"/>
      <c r="E1" s="866"/>
      <c r="F1" s="870"/>
      <c r="G1" s="890"/>
      <c r="H1" s="890" t="s">
        <v>1273</v>
      </c>
    </row>
    <row r="2" spans="1:11" ht="15.75" customHeight="1" x14ac:dyDescent="0.25">
      <c r="A2" s="888"/>
      <c r="B2" s="866"/>
      <c r="C2" s="866"/>
      <c r="D2" s="866"/>
      <c r="E2" s="866"/>
      <c r="F2" s="870"/>
      <c r="G2" s="890"/>
      <c r="H2" s="890" t="s">
        <v>542</v>
      </c>
    </row>
    <row r="3" spans="1:11" ht="16.5" customHeight="1" x14ac:dyDescent="0.25">
      <c r="A3" s="888"/>
      <c r="B3" s="866"/>
      <c r="C3" s="866"/>
      <c r="D3" s="866"/>
      <c r="E3" s="866"/>
      <c r="F3" s="870"/>
      <c r="G3" s="976"/>
      <c r="H3" s="978" t="s">
        <v>352</v>
      </c>
    </row>
    <row r="4" spans="1:11" ht="15.75" customHeight="1" x14ac:dyDescent="0.25">
      <c r="A4" s="888"/>
      <c r="B4" s="866"/>
      <c r="C4" s="866"/>
      <c r="D4" s="866"/>
      <c r="E4" s="866"/>
      <c r="F4" s="870"/>
      <c r="G4" s="890"/>
      <c r="H4" s="890" t="s">
        <v>1274</v>
      </c>
      <c r="J4" s="890"/>
    </row>
    <row r="5" spans="1:11" ht="12.75" customHeight="1" x14ac:dyDescent="0.25">
      <c r="A5" s="888"/>
      <c r="B5" s="866"/>
      <c r="C5" s="866"/>
      <c r="D5" s="866"/>
      <c r="E5" s="866"/>
      <c r="F5" s="870"/>
      <c r="G5" s="926"/>
      <c r="H5" s="893"/>
      <c r="I5" s="893"/>
    </row>
    <row r="6" spans="1:11" s="898" customFormat="1" ht="33" customHeight="1" x14ac:dyDescent="0.25">
      <c r="A6" s="1020" t="s">
        <v>1277</v>
      </c>
      <c r="B6" s="1020"/>
      <c r="C6" s="1020"/>
      <c r="D6" s="1020"/>
      <c r="E6" s="1020"/>
      <c r="F6" s="1020"/>
      <c r="G6" s="1020"/>
      <c r="H6" s="1020"/>
      <c r="I6" s="1020"/>
    </row>
    <row r="7" spans="1:11" ht="12.75" customHeight="1" x14ac:dyDescent="0.25">
      <c r="A7" s="761"/>
      <c r="B7" s="291"/>
      <c r="C7" s="291"/>
      <c r="D7" s="291"/>
      <c r="E7" s="291"/>
      <c r="F7" s="927"/>
      <c r="G7" s="928"/>
      <c r="H7" s="761"/>
      <c r="I7" s="870" t="s">
        <v>719</v>
      </c>
    </row>
    <row r="8" spans="1:11" s="929" customFormat="1" ht="29.25" customHeight="1" x14ac:dyDescent="0.2">
      <c r="A8" s="1006" t="s">
        <v>353</v>
      </c>
      <c r="B8" s="1008" t="s">
        <v>544</v>
      </c>
      <c r="C8" s="1026" t="s">
        <v>354</v>
      </c>
      <c r="D8" s="1008" t="s">
        <v>355</v>
      </c>
      <c r="E8" s="1009" t="s">
        <v>545</v>
      </c>
      <c r="F8" s="1009" t="s">
        <v>546</v>
      </c>
      <c r="G8" s="1093" t="s">
        <v>720</v>
      </c>
      <c r="H8" s="1009" t="s">
        <v>721</v>
      </c>
      <c r="I8" s="1009" t="s">
        <v>1261</v>
      </c>
    </row>
    <row r="9" spans="1:11" s="929" customFormat="1" ht="63.75" customHeight="1" x14ac:dyDescent="0.2">
      <c r="A9" s="1006"/>
      <c r="B9" s="1008"/>
      <c r="C9" s="1026"/>
      <c r="D9" s="1008"/>
      <c r="E9" s="1009"/>
      <c r="F9" s="1009"/>
      <c r="G9" s="1094"/>
      <c r="H9" s="1009"/>
      <c r="I9" s="1009"/>
    </row>
    <row r="10" spans="1:11" s="931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30">
        <v>7</v>
      </c>
      <c r="H10" s="778">
        <v>8</v>
      </c>
      <c r="I10" s="778">
        <v>9</v>
      </c>
    </row>
    <row r="11" spans="1:11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SUM(G12+G69+G113)</f>
        <v>9883.6</v>
      </c>
      <c r="H11" s="856">
        <f>SUM(H12+H69)</f>
        <v>126.4</v>
      </c>
      <c r="I11" s="856">
        <f>SUM(I12+I69)</f>
        <v>126.4</v>
      </c>
      <c r="K11" s="932"/>
    </row>
    <row r="12" spans="1:11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SUM(G26+G39+G13+G64+G32)</f>
        <v>9883.6</v>
      </c>
      <c r="H12" s="859">
        <f>SUM(H26+H39)</f>
        <v>126.4</v>
      </c>
      <c r="I12" s="859">
        <f>SUM(I26+I39)</f>
        <v>126.4</v>
      </c>
    </row>
    <row r="13" spans="1:11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SUM(G14+G23)</f>
        <v>3802.9</v>
      </c>
      <c r="H13" s="859"/>
      <c r="I13" s="859"/>
    </row>
    <row r="14" spans="1:11" ht="18" customHeight="1" x14ac:dyDescent="0.25">
      <c r="A14" s="319" t="s">
        <v>585</v>
      </c>
      <c r="B14" s="299" t="s">
        <v>567</v>
      </c>
      <c r="C14" s="299" t="s">
        <v>149</v>
      </c>
      <c r="D14" s="293">
        <v>1</v>
      </c>
      <c r="E14" s="860">
        <v>5220000</v>
      </c>
      <c r="F14" s="862"/>
      <c r="G14" s="861">
        <f>SUM(G15)</f>
        <v>3802.9</v>
      </c>
      <c r="H14" s="861"/>
      <c r="I14" s="861"/>
    </row>
    <row r="15" spans="1:11" ht="32.25" customHeight="1" x14ac:dyDescent="0.25">
      <c r="A15" s="753" t="s">
        <v>780</v>
      </c>
      <c r="B15" s="299" t="s">
        <v>567</v>
      </c>
      <c r="C15" s="299" t="s">
        <v>149</v>
      </c>
      <c r="D15" s="293">
        <v>1</v>
      </c>
      <c r="E15" s="860">
        <v>5224500</v>
      </c>
      <c r="F15" s="862"/>
      <c r="G15" s="861">
        <f>SUM(G18)</f>
        <v>3802.9</v>
      </c>
      <c r="H15" s="861"/>
      <c r="I15" s="861"/>
    </row>
    <row r="16" spans="1:11" ht="24" hidden="1" customHeight="1" x14ac:dyDescent="0.25">
      <c r="A16" s="319" t="s">
        <v>725</v>
      </c>
      <c r="B16" s="299" t="s">
        <v>567</v>
      </c>
      <c r="C16" s="299" t="s">
        <v>149</v>
      </c>
      <c r="D16" s="293">
        <v>1</v>
      </c>
      <c r="E16" s="860">
        <v>5224500</v>
      </c>
      <c r="F16" s="862">
        <v>240</v>
      </c>
      <c r="G16" s="861">
        <f>SUM(G17)</f>
        <v>0</v>
      </c>
      <c r="H16" s="861">
        <f t="shared" ref="H16:I16" si="0">SUM(H17)</f>
        <v>0</v>
      </c>
      <c r="I16" s="861">
        <f t="shared" si="0"/>
        <v>0</v>
      </c>
    </row>
    <row r="17" spans="1:11" ht="19.5" hidden="1" customHeight="1" x14ac:dyDescent="0.25">
      <c r="A17" s="319" t="s">
        <v>563</v>
      </c>
      <c r="B17" s="299" t="s">
        <v>567</v>
      </c>
      <c r="C17" s="299" t="s">
        <v>149</v>
      </c>
      <c r="D17" s="293">
        <v>1</v>
      </c>
      <c r="E17" s="860">
        <v>5224500</v>
      </c>
      <c r="F17" s="862">
        <v>244</v>
      </c>
      <c r="G17" s="861"/>
      <c r="H17" s="861"/>
      <c r="I17" s="861"/>
    </row>
    <row r="18" spans="1:11" ht="32.25" customHeight="1" x14ac:dyDescent="0.25">
      <c r="A18" s="319" t="s">
        <v>596</v>
      </c>
      <c r="B18" s="299" t="s">
        <v>567</v>
      </c>
      <c r="C18" s="299" t="s">
        <v>149</v>
      </c>
      <c r="D18" s="293">
        <v>1</v>
      </c>
      <c r="E18" s="860">
        <v>5224500</v>
      </c>
      <c r="F18" s="862">
        <v>600</v>
      </c>
      <c r="G18" s="861">
        <f>SUM(G19+G21)</f>
        <v>3802.9</v>
      </c>
      <c r="H18" s="861"/>
      <c r="I18" s="861"/>
      <c r="K18" s="933"/>
    </row>
    <row r="19" spans="1:11" ht="18" customHeight="1" x14ac:dyDescent="0.25">
      <c r="A19" s="319" t="s">
        <v>582</v>
      </c>
      <c r="B19" s="299" t="s">
        <v>567</v>
      </c>
      <c r="C19" s="299" t="s">
        <v>149</v>
      </c>
      <c r="D19" s="293">
        <v>1</v>
      </c>
      <c r="E19" s="860">
        <v>5224500</v>
      </c>
      <c r="F19" s="862">
        <v>610</v>
      </c>
      <c r="G19" s="861">
        <f>SUM(G20)</f>
        <v>3802.9</v>
      </c>
      <c r="H19" s="861"/>
      <c r="I19" s="861"/>
    </row>
    <row r="20" spans="1:11" ht="18" customHeight="1" x14ac:dyDescent="0.25">
      <c r="A20" s="753" t="s">
        <v>584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612</v>
      </c>
      <c r="G20" s="861">
        <v>3802.9</v>
      </c>
      <c r="H20" s="861"/>
      <c r="I20" s="861"/>
    </row>
    <row r="21" spans="1:11" ht="18" hidden="1" customHeight="1" x14ac:dyDescent="0.25">
      <c r="A21" s="319" t="s">
        <v>598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620</v>
      </c>
      <c r="G21" s="861">
        <f>SUM(G22)</f>
        <v>0</v>
      </c>
      <c r="H21" s="861"/>
      <c r="I21" s="861"/>
    </row>
    <row r="22" spans="1:11" ht="18" hidden="1" customHeight="1" x14ac:dyDescent="0.25">
      <c r="A22" s="753" t="s">
        <v>600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622</v>
      </c>
      <c r="G22" s="861"/>
      <c r="H22" s="861"/>
      <c r="I22" s="861"/>
    </row>
    <row r="23" spans="1:11" s="898" customFormat="1" ht="18" hidden="1" customHeight="1" x14ac:dyDescent="0.25">
      <c r="A23" s="754" t="s">
        <v>212</v>
      </c>
      <c r="B23" s="355" t="s">
        <v>567</v>
      </c>
      <c r="C23" s="355" t="s">
        <v>149</v>
      </c>
      <c r="D23" s="355">
        <v>12</v>
      </c>
      <c r="E23" s="858"/>
      <c r="F23" s="857"/>
      <c r="G23" s="859">
        <f>G24</f>
        <v>0</v>
      </c>
      <c r="H23" s="859"/>
      <c r="I23" s="859"/>
    </row>
    <row r="24" spans="1:11" ht="47.25" hidden="1" customHeight="1" x14ac:dyDescent="0.25">
      <c r="A24" s="274" t="s">
        <v>740</v>
      </c>
      <c r="B24" s="299" t="s">
        <v>567</v>
      </c>
      <c r="C24" s="299" t="s">
        <v>149</v>
      </c>
      <c r="D24" s="299" t="s">
        <v>213</v>
      </c>
      <c r="E24" s="860">
        <v>5220400</v>
      </c>
      <c r="F24" s="862"/>
      <c r="G24" s="861">
        <f>G25</f>
        <v>0</v>
      </c>
      <c r="H24" s="861"/>
      <c r="I24" s="861"/>
    </row>
    <row r="25" spans="1:11" ht="18.75" hidden="1" customHeight="1" x14ac:dyDescent="0.25">
      <c r="A25" s="319" t="s">
        <v>563</v>
      </c>
      <c r="B25" s="299" t="s">
        <v>567</v>
      </c>
      <c r="C25" s="299" t="s">
        <v>149</v>
      </c>
      <c r="D25" s="299" t="s">
        <v>213</v>
      </c>
      <c r="E25" s="860">
        <v>5220400</v>
      </c>
      <c r="F25" s="862">
        <v>244</v>
      </c>
      <c r="G25" s="861"/>
      <c r="H25" s="861"/>
      <c r="I25" s="861"/>
    </row>
    <row r="26" spans="1:11" s="898" customFormat="1" ht="18.75" customHeight="1" x14ac:dyDescent="0.25">
      <c r="A26" s="367" t="s">
        <v>362</v>
      </c>
      <c r="B26" s="857">
        <v>40</v>
      </c>
      <c r="C26" s="362">
        <v>5</v>
      </c>
      <c r="D26" s="362" t="s">
        <v>358</v>
      </c>
      <c r="E26" s="858" t="s">
        <v>358</v>
      </c>
      <c r="F26" s="857" t="s">
        <v>358</v>
      </c>
      <c r="G26" s="859">
        <f>G27</f>
        <v>5754.3</v>
      </c>
      <c r="H26" s="859">
        <f t="shared" ref="H26:I26" si="1">H27</f>
        <v>0</v>
      </c>
      <c r="I26" s="859">
        <f t="shared" si="1"/>
        <v>0</v>
      </c>
    </row>
    <row r="27" spans="1:11" s="898" customFormat="1" ht="18" customHeight="1" x14ac:dyDescent="0.25">
      <c r="A27" s="367" t="s">
        <v>222</v>
      </c>
      <c r="B27" s="857">
        <v>40</v>
      </c>
      <c r="C27" s="362">
        <v>5</v>
      </c>
      <c r="D27" s="362">
        <v>2</v>
      </c>
      <c r="E27" s="858" t="s">
        <v>358</v>
      </c>
      <c r="F27" s="857" t="s">
        <v>358</v>
      </c>
      <c r="G27" s="859">
        <f>G28</f>
        <v>5754.3</v>
      </c>
      <c r="H27" s="859">
        <f t="shared" ref="H27:I27" si="2">H28</f>
        <v>0</v>
      </c>
      <c r="I27" s="859">
        <f t="shared" si="2"/>
        <v>0</v>
      </c>
    </row>
    <row r="28" spans="1:11" ht="18" customHeight="1" x14ac:dyDescent="0.25">
      <c r="A28" s="319" t="s">
        <v>585</v>
      </c>
      <c r="B28" s="862">
        <v>40</v>
      </c>
      <c r="C28" s="293">
        <v>5</v>
      </c>
      <c r="D28" s="293">
        <v>2</v>
      </c>
      <c r="E28" s="860">
        <v>5220000</v>
      </c>
      <c r="F28" s="862" t="s">
        <v>358</v>
      </c>
      <c r="G28" s="861">
        <f>G29</f>
        <v>5754.3</v>
      </c>
      <c r="H28" s="861">
        <f t="shared" ref="H28:I28" si="3">H29</f>
        <v>0</v>
      </c>
      <c r="I28" s="861">
        <f t="shared" si="3"/>
        <v>0</v>
      </c>
    </row>
    <row r="29" spans="1:11" ht="48.75" customHeight="1" x14ac:dyDescent="0.25">
      <c r="A29" s="319" t="s">
        <v>592</v>
      </c>
      <c r="B29" s="862">
        <v>40</v>
      </c>
      <c r="C29" s="293">
        <v>5</v>
      </c>
      <c r="D29" s="293">
        <v>2</v>
      </c>
      <c r="E29" s="860">
        <v>5222100</v>
      </c>
      <c r="F29" s="862" t="s">
        <v>358</v>
      </c>
      <c r="G29" s="861">
        <f>G30</f>
        <v>5754.3</v>
      </c>
      <c r="H29" s="861">
        <f t="shared" ref="H29:I29" si="4">H30</f>
        <v>0</v>
      </c>
      <c r="I29" s="861">
        <f t="shared" si="4"/>
        <v>0</v>
      </c>
    </row>
    <row r="30" spans="1:11" ht="16.5" customHeight="1" x14ac:dyDescent="0.25">
      <c r="A30" s="319" t="s">
        <v>564</v>
      </c>
      <c r="B30" s="862">
        <v>40</v>
      </c>
      <c r="C30" s="293">
        <v>5</v>
      </c>
      <c r="D30" s="293">
        <v>2</v>
      </c>
      <c r="E30" s="860">
        <v>5222100</v>
      </c>
      <c r="F30" s="862">
        <v>800</v>
      </c>
      <c r="G30" s="861">
        <f>G31</f>
        <v>5754.3</v>
      </c>
      <c r="H30" s="861">
        <f t="shared" ref="H30:I30" si="5">H31</f>
        <v>0</v>
      </c>
      <c r="I30" s="861">
        <f t="shared" si="5"/>
        <v>0</v>
      </c>
    </row>
    <row r="31" spans="1:11" ht="33" customHeight="1" x14ac:dyDescent="0.25">
      <c r="A31" s="319" t="s">
        <v>587</v>
      </c>
      <c r="B31" s="862">
        <v>40</v>
      </c>
      <c r="C31" s="293">
        <v>5</v>
      </c>
      <c r="D31" s="293">
        <v>2</v>
      </c>
      <c r="E31" s="860">
        <v>5222100</v>
      </c>
      <c r="F31" s="862">
        <v>810</v>
      </c>
      <c r="G31" s="861">
        <v>5754.3</v>
      </c>
      <c r="H31" s="861"/>
      <c r="I31" s="861"/>
    </row>
    <row r="32" spans="1:11" s="898" customFormat="1" ht="16.5" hidden="1" customHeight="1" x14ac:dyDescent="0.25">
      <c r="A32" s="754" t="s">
        <v>644</v>
      </c>
      <c r="B32" s="857">
        <v>40</v>
      </c>
      <c r="C32" s="362">
        <v>7</v>
      </c>
      <c r="D32" s="362">
        <v>2</v>
      </c>
      <c r="E32" s="858" t="s">
        <v>358</v>
      </c>
      <c r="F32" s="857" t="s">
        <v>358</v>
      </c>
      <c r="G32" s="859">
        <f t="shared" ref="G32:G37" si="6">SUM(G33)</f>
        <v>0</v>
      </c>
      <c r="H32" s="859">
        <v>0</v>
      </c>
      <c r="I32" s="859">
        <v>0</v>
      </c>
    </row>
    <row r="33" spans="1:9" ht="15.75" hidden="1" x14ac:dyDescent="0.25">
      <c r="A33" s="319" t="s">
        <v>585</v>
      </c>
      <c r="B33" s="862">
        <v>40</v>
      </c>
      <c r="C33" s="293">
        <v>7</v>
      </c>
      <c r="D33" s="293">
        <v>2</v>
      </c>
      <c r="E33" s="860">
        <v>5220000</v>
      </c>
      <c r="F33" s="862" t="s">
        <v>358</v>
      </c>
      <c r="G33" s="861">
        <f t="shared" si="6"/>
        <v>0</v>
      </c>
      <c r="H33" s="861">
        <v>0</v>
      </c>
      <c r="I33" s="861">
        <v>0</v>
      </c>
    </row>
    <row r="34" spans="1:9" ht="15.75" hidden="1" x14ac:dyDescent="0.25">
      <c r="A34" s="319" t="s">
        <v>601</v>
      </c>
      <c r="B34" s="862">
        <v>40</v>
      </c>
      <c r="C34" s="293">
        <v>7</v>
      </c>
      <c r="D34" s="293">
        <v>2</v>
      </c>
      <c r="E34" s="860">
        <v>5222800</v>
      </c>
      <c r="F34" s="862" t="s">
        <v>358</v>
      </c>
      <c r="G34" s="861">
        <f t="shared" si="6"/>
        <v>0</v>
      </c>
      <c r="H34" s="861">
        <v>0</v>
      </c>
      <c r="I34" s="861">
        <v>0</v>
      </c>
    </row>
    <row r="35" spans="1:9" ht="31.5" hidden="1" x14ac:dyDescent="0.25">
      <c r="A35" s="319" t="s">
        <v>724</v>
      </c>
      <c r="B35" s="862">
        <v>40</v>
      </c>
      <c r="C35" s="293">
        <v>7</v>
      </c>
      <c r="D35" s="293">
        <v>2</v>
      </c>
      <c r="E35" s="860">
        <v>5222810</v>
      </c>
      <c r="F35" s="862" t="s">
        <v>358</v>
      </c>
      <c r="G35" s="861">
        <f t="shared" si="6"/>
        <v>0</v>
      </c>
      <c r="H35" s="861">
        <v>0</v>
      </c>
      <c r="I35" s="861">
        <v>0</v>
      </c>
    </row>
    <row r="36" spans="1:9" ht="31.5" hidden="1" x14ac:dyDescent="0.25">
      <c r="A36" s="319" t="s">
        <v>596</v>
      </c>
      <c r="B36" s="862">
        <v>40</v>
      </c>
      <c r="C36" s="293">
        <v>7</v>
      </c>
      <c r="D36" s="293">
        <v>2</v>
      </c>
      <c r="E36" s="860">
        <v>5222810</v>
      </c>
      <c r="F36" s="862">
        <v>600</v>
      </c>
      <c r="G36" s="861">
        <f t="shared" si="6"/>
        <v>0</v>
      </c>
      <c r="H36" s="861"/>
      <c r="I36" s="861"/>
    </row>
    <row r="37" spans="1:9" ht="15.75" hidden="1" x14ac:dyDescent="0.25">
      <c r="A37" s="319" t="s">
        <v>582</v>
      </c>
      <c r="B37" s="862">
        <v>40</v>
      </c>
      <c r="C37" s="293">
        <v>7</v>
      </c>
      <c r="D37" s="293">
        <v>2</v>
      </c>
      <c r="E37" s="860">
        <v>5222810</v>
      </c>
      <c r="F37" s="862">
        <v>610</v>
      </c>
      <c r="G37" s="861">
        <f t="shared" si="6"/>
        <v>0</v>
      </c>
      <c r="H37" s="861">
        <v>0</v>
      </c>
      <c r="I37" s="861">
        <v>0</v>
      </c>
    </row>
    <row r="38" spans="1:9" ht="15.75" hidden="1" x14ac:dyDescent="0.25">
      <c r="A38" s="753" t="s">
        <v>584</v>
      </c>
      <c r="B38" s="862">
        <v>40</v>
      </c>
      <c r="C38" s="293">
        <v>7</v>
      </c>
      <c r="D38" s="293">
        <v>2</v>
      </c>
      <c r="E38" s="860">
        <v>5222810</v>
      </c>
      <c r="F38" s="862">
        <v>612</v>
      </c>
      <c r="G38" s="861"/>
      <c r="H38" s="861">
        <v>0</v>
      </c>
      <c r="I38" s="861">
        <v>0</v>
      </c>
    </row>
    <row r="39" spans="1:9" s="898" customFormat="1" ht="15.75" x14ac:dyDescent="0.25">
      <c r="A39" s="367" t="s">
        <v>722</v>
      </c>
      <c r="B39" s="857">
        <v>40</v>
      </c>
      <c r="C39" s="362">
        <v>8</v>
      </c>
      <c r="D39" s="362" t="s">
        <v>358</v>
      </c>
      <c r="E39" s="858" t="s">
        <v>358</v>
      </c>
      <c r="F39" s="857" t="s">
        <v>358</v>
      </c>
      <c r="G39" s="859">
        <f>SUM(G40)</f>
        <v>326.39999999999998</v>
      </c>
      <c r="H39" s="859">
        <f>SUM(H40)</f>
        <v>126.4</v>
      </c>
      <c r="I39" s="859">
        <f>SUM(I40)</f>
        <v>126.4</v>
      </c>
    </row>
    <row r="40" spans="1:9" s="898" customFormat="1" ht="15.75" x14ac:dyDescent="0.25">
      <c r="A40" s="367" t="s">
        <v>288</v>
      </c>
      <c r="B40" s="857">
        <v>40</v>
      </c>
      <c r="C40" s="362">
        <v>8</v>
      </c>
      <c r="D40" s="362">
        <v>1</v>
      </c>
      <c r="E40" s="858" t="s">
        <v>358</v>
      </c>
      <c r="F40" s="857" t="s">
        <v>358</v>
      </c>
      <c r="G40" s="859">
        <f>SUM(G41+G51+G56+G60+G62)</f>
        <v>326.39999999999998</v>
      </c>
      <c r="H40" s="859">
        <f>SUM(H41+H51)</f>
        <v>126.4</v>
      </c>
      <c r="I40" s="859">
        <f>SUM(I41+I51)</f>
        <v>126.4</v>
      </c>
    </row>
    <row r="41" spans="1:9" ht="15.75" x14ac:dyDescent="0.25">
      <c r="A41" s="319" t="s">
        <v>585</v>
      </c>
      <c r="B41" s="862">
        <v>40</v>
      </c>
      <c r="C41" s="293">
        <v>8</v>
      </c>
      <c r="D41" s="293">
        <v>1</v>
      </c>
      <c r="E41" s="860">
        <v>5220000</v>
      </c>
      <c r="F41" s="862" t="s">
        <v>358</v>
      </c>
      <c r="G41" s="859">
        <f>SUM(G42)</f>
        <v>200</v>
      </c>
      <c r="H41" s="861">
        <v>0</v>
      </c>
      <c r="I41" s="861">
        <v>0</v>
      </c>
    </row>
    <row r="42" spans="1:9" ht="15.75" x14ac:dyDescent="0.25">
      <c r="A42" s="319" t="s">
        <v>601</v>
      </c>
      <c r="B42" s="862">
        <v>40</v>
      </c>
      <c r="C42" s="293">
        <v>8</v>
      </c>
      <c r="D42" s="293">
        <v>1</v>
      </c>
      <c r="E42" s="860">
        <v>5222800</v>
      </c>
      <c r="F42" s="862" t="s">
        <v>358</v>
      </c>
      <c r="G42" s="861">
        <f>SUM(G47+G43)</f>
        <v>200</v>
      </c>
      <c r="H42" s="861">
        <v>0</v>
      </c>
      <c r="I42" s="861">
        <v>0</v>
      </c>
    </row>
    <row r="43" spans="1:9" ht="15.75" hidden="1" x14ac:dyDescent="0.25">
      <c r="A43" s="319" t="s">
        <v>602</v>
      </c>
      <c r="B43" s="862">
        <v>40</v>
      </c>
      <c r="C43" s="293">
        <v>8</v>
      </c>
      <c r="D43" s="293">
        <v>1</v>
      </c>
      <c r="E43" s="860">
        <v>5222805</v>
      </c>
      <c r="F43" s="862" t="s">
        <v>358</v>
      </c>
      <c r="G43" s="861">
        <f>SUM(G44)</f>
        <v>0</v>
      </c>
      <c r="H43" s="861">
        <v>0</v>
      </c>
      <c r="I43" s="861">
        <v>0</v>
      </c>
    </row>
    <row r="44" spans="1:9" ht="31.5" hidden="1" x14ac:dyDescent="0.25">
      <c r="A44" s="319" t="s">
        <v>596</v>
      </c>
      <c r="B44" s="862">
        <v>40</v>
      </c>
      <c r="C44" s="293">
        <v>8</v>
      </c>
      <c r="D44" s="293">
        <v>1</v>
      </c>
      <c r="E44" s="860">
        <v>5222805</v>
      </c>
      <c r="F44" s="862">
        <v>600</v>
      </c>
      <c r="G44" s="861">
        <f>SUM(G45)</f>
        <v>0</v>
      </c>
      <c r="H44" s="861"/>
      <c r="I44" s="861"/>
    </row>
    <row r="45" spans="1:9" ht="15.75" hidden="1" x14ac:dyDescent="0.25">
      <c r="A45" s="319" t="s">
        <v>598</v>
      </c>
      <c r="B45" s="862">
        <v>40</v>
      </c>
      <c r="C45" s="293">
        <v>8</v>
      </c>
      <c r="D45" s="293">
        <v>1</v>
      </c>
      <c r="E45" s="860">
        <v>5222805</v>
      </c>
      <c r="F45" s="862">
        <v>620</v>
      </c>
      <c r="G45" s="861">
        <f>SUM(G46)</f>
        <v>0</v>
      </c>
      <c r="H45" s="861">
        <v>0</v>
      </c>
      <c r="I45" s="861">
        <v>0</v>
      </c>
    </row>
    <row r="46" spans="1:9" ht="15.75" hidden="1" x14ac:dyDescent="0.25">
      <c r="A46" s="753" t="s">
        <v>600</v>
      </c>
      <c r="B46" s="862">
        <v>40</v>
      </c>
      <c r="C46" s="293">
        <v>8</v>
      </c>
      <c r="D46" s="293">
        <v>1</v>
      </c>
      <c r="E46" s="860">
        <v>5222805</v>
      </c>
      <c r="F46" s="862">
        <v>622</v>
      </c>
      <c r="G46" s="861"/>
      <c r="H46" s="861">
        <v>0</v>
      </c>
      <c r="I46" s="861">
        <v>0</v>
      </c>
    </row>
    <row r="47" spans="1:9" ht="15.75" x14ac:dyDescent="0.25">
      <c r="A47" s="319" t="s">
        <v>603</v>
      </c>
      <c r="B47" s="862">
        <v>40</v>
      </c>
      <c r="C47" s="293">
        <v>8</v>
      </c>
      <c r="D47" s="293">
        <v>1</v>
      </c>
      <c r="E47" s="860">
        <v>5222806</v>
      </c>
      <c r="F47" s="862" t="s">
        <v>358</v>
      </c>
      <c r="G47" s="861">
        <f>SUM(G48)</f>
        <v>200</v>
      </c>
      <c r="H47" s="861">
        <v>0</v>
      </c>
      <c r="I47" s="861">
        <v>0</v>
      </c>
    </row>
    <row r="48" spans="1:9" ht="31.5" x14ac:dyDescent="0.25">
      <c r="A48" s="319" t="s">
        <v>596</v>
      </c>
      <c r="B48" s="862">
        <v>40</v>
      </c>
      <c r="C48" s="293">
        <v>8</v>
      </c>
      <c r="D48" s="293">
        <v>1</v>
      </c>
      <c r="E48" s="860">
        <v>5222806</v>
      </c>
      <c r="F48" s="862">
        <v>600</v>
      </c>
      <c r="G48" s="861">
        <f>SUM(G49)</f>
        <v>200</v>
      </c>
      <c r="H48" s="861">
        <v>0</v>
      </c>
      <c r="I48" s="861">
        <v>0</v>
      </c>
    </row>
    <row r="49" spans="1:9" ht="15.75" x14ac:dyDescent="0.25">
      <c r="A49" s="319" t="s">
        <v>582</v>
      </c>
      <c r="B49" s="862">
        <v>40</v>
      </c>
      <c r="C49" s="293">
        <v>8</v>
      </c>
      <c r="D49" s="293">
        <v>1</v>
      </c>
      <c r="E49" s="860">
        <v>5222806</v>
      </c>
      <c r="F49" s="862">
        <v>610</v>
      </c>
      <c r="G49" s="861">
        <f>SUM(G50)</f>
        <v>200</v>
      </c>
      <c r="H49" s="861">
        <v>0</v>
      </c>
      <c r="I49" s="861">
        <v>0</v>
      </c>
    </row>
    <row r="50" spans="1:9" ht="15.75" x14ac:dyDescent="0.25">
      <c r="A50" s="753" t="s">
        <v>584</v>
      </c>
      <c r="B50" s="862">
        <v>40</v>
      </c>
      <c r="C50" s="293">
        <v>8</v>
      </c>
      <c r="D50" s="293">
        <v>1</v>
      </c>
      <c r="E50" s="860">
        <v>5222806</v>
      </c>
      <c r="F50" s="862">
        <v>612</v>
      </c>
      <c r="G50" s="861">
        <v>200</v>
      </c>
      <c r="H50" s="861">
        <v>0</v>
      </c>
      <c r="I50" s="861">
        <v>0</v>
      </c>
    </row>
    <row r="51" spans="1:9" ht="21.75" customHeight="1" x14ac:dyDescent="0.25">
      <c r="A51" s="319" t="s">
        <v>594</v>
      </c>
      <c r="B51" s="862">
        <v>40</v>
      </c>
      <c r="C51" s="293">
        <v>8</v>
      </c>
      <c r="D51" s="293">
        <v>1</v>
      </c>
      <c r="E51" s="860">
        <v>4400000</v>
      </c>
      <c r="F51" s="862" t="s">
        <v>358</v>
      </c>
      <c r="G51" s="861">
        <f t="shared" ref="G51:I54" si="7">G52</f>
        <v>126.4</v>
      </c>
      <c r="H51" s="861">
        <f t="shared" si="7"/>
        <v>126.4</v>
      </c>
      <c r="I51" s="861">
        <f t="shared" si="7"/>
        <v>126.4</v>
      </c>
    </row>
    <row r="52" spans="1:9" ht="33.75" customHeight="1" x14ac:dyDescent="0.25">
      <c r="A52" s="934" t="s">
        <v>595</v>
      </c>
      <c r="B52" s="862">
        <v>40</v>
      </c>
      <c r="C52" s="293">
        <v>8</v>
      </c>
      <c r="D52" s="293">
        <v>1</v>
      </c>
      <c r="E52" s="860">
        <v>4400200</v>
      </c>
      <c r="F52" s="862" t="s">
        <v>358</v>
      </c>
      <c r="G52" s="861">
        <f t="shared" si="7"/>
        <v>126.4</v>
      </c>
      <c r="H52" s="861">
        <f t="shared" si="7"/>
        <v>126.4</v>
      </c>
      <c r="I52" s="861">
        <f t="shared" si="7"/>
        <v>126.4</v>
      </c>
    </row>
    <row r="53" spans="1:9" ht="31.5" x14ac:dyDescent="0.25">
      <c r="A53" s="319" t="s">
        <v>596</v>
      </c>
      <c r="B53" s="862">
        <v>40</v>
      </c>
      <c r="C53" s="293">
        <v>8</v>
      </c>
      <c r="D53" s="293">
        <v>1</v>
      </c>
      <c r="E53" s="860">
        <v>4400200</v>
      </c>
      <c r="F53" s="862">
        <v>600</v>
      </c>
      <c r="G53" s="861">
        <f t="shared" si="7"/>
        <v>126.4</v>
      </c>
      <c r="H53" s="861">
        <f t="shared" si="7"/>
        <v>126.4</v>
      </c>
      <c r="I53" s="861">
        <f t="shared" si="7"/>
        <v>126.4</v>
      </c>
    </row>
    <row r="54" spans="1:9" ht="15.75" x14ac:dyDescent="0.25">
      <c r="A54" s="319" t="s">
        <v>582</v>
      </c>
      <c r="B54" s="862">
        <v>40</v>
      </c>
      <c r="C54" s="293">
        <v>8</v>
      </c>
      <c r="D54" s="293">
        <v>1</v>
      </c>
      <c r="E54" s="860">
        <v>4400200</v>
      </c>
      <c r="F54" s="862">
        <v>610</v>
      </c>
      <c r="G54" s="861">
        <f t="shared" si="7"/>
        <v>126.4</v>
      </c>
      <c r="H54" s="861">
        <f t="shared" si="7"/>
        <v>126.4</v>
      </c>
      <c r="I54" s="861">
        <f t="shared" si="7"/>
        <v>126.4</v>
      </c>
    </row>
    <row r="55" spans="1:9" ht="15.75" x14ac:dyDescent="0.25">
      <c r="A55" s="753" t="s">
        <v>584</v>
      </c>
      <c r="B55" s="862">
        <v>40</v>
      </c>
      <c r="C55" s="293">
        <v>8</v>
      </c>
      <c r="D55" s="293">
        <v>1</v>
      </c>
      <c r="E55" s="860">
        <v>4400200</v>
      </c>
      <c r="F55" s="862">
        <v>612</v>
      </c>
      <c r="G55" s="861">
        <v>126.4</v>
      </c>
      <c r="H55" s="861">
        <v>126.4</v>
      </c>
      <c r="I55" s="861">
        <v>126.4</v>
      </c>
    </row>
    <row r="56" spans="1:9" ht="31.5" hidden="1" x14ac:dyDescent="0.25">
      <c r="A56" s="319" t="s">
        <v>596</v>
      </c>
      <c r="B56" s="862">
        <v>40</v>
      </c>
      <c r="C56" s="293">
        <v>8</v>
      </c>
      <c r="D56" s="293">
        <v>1</v>
      </c>
      <c r="E56" s="860">
        <v>4409900</v>
      </c>
      <c r="F56" s="862">
        <v>600</v>
      </c>
      <c r="G56" s="861">
        <f>SUM(G57:G58)</f>
        <v>0</v>
      </c>
      <c r="H56" s="861">
        <f t="shared" ref="H56:I56" si="8">SUM(H57:H58)</f>
        <v>0</v>
      </c>
      <c r="I56" s="861">
        <f t="shared" si="8"/>
        <v>0</v>
      </c>
    </row>
    <row r="57" spans="1:9" ht="15.75" hidden="1" x14ac:dyDescent="0.25">
      <c r="A57" s="319" t="s">
        <v>584</v>
      </c>
      <c r="B57" s="862">
        <v>40</v>
      </c>
      <c r="C57" s="293">
        <v>8</v>
      </c>
      <c r="D57" s="293">
        <v>1</v>
      </c>
      <c r="E57" s="860">
        <v>4409900</v>
      </c>
      <c r="F57" s="862">
        <v>612</v>
      </c>
      <c r="G57" s="861"/>
      <c r="H57" s="767"/>
      <c r="I57" s="767"/>
    </row>
    <row r="58" spans="1:9" ht="15.75" hidden="1" x14ac:dyDescent="0.25">
      <c r="A58" s="319" t="s">
        <v>598</v>
      </c>
      <c r="B58" s="862">
        <v>40</v>
      </c>
      <c r="C58" s="293">
        <v>8</v>
      </c>
      <c r="D58" s="293">
        <v>1</v>
      </c>
      <c r="E58" s="860">
        <v>4409900</v>
      </c>
      <c r="F58" s="862">
        <v>620</v>
      </c>
      <c r="G58" s="861">
        <f>SUM(G59)</f>
        <v>0</v>
      </c>
      <c r="H58" s="767"/>
      <c r="I58" s="767"/>
    </row>
    <row r="59" spans="1:9" ht="15.75" hidden="1" x14ac:dyDescent="0.25">
      <c r="A59" s="753" t="s">
        <v>600</v>
      </c>
      <c r="B59" s="862">
        <v>40</v>
      </c>
      <c r="C59" s="293">
        <v>8</v>
      </c>
      <c r="D59" s="293">
        <v>1</v>
      </c>
      <c r="E59" s="860">
        <v>4409900</v>
      </c>
      <c r="F59" s="862">
        <v>622</v>
      </c>
      <c r="G59" s="861"/>
      <c r="H59" s="767"/>
      <c r="I59" s="767"/>
    </row>
    <row r="60" spans="1:9" ht="15.75" hidden="1" x14ac:dyDescent="0.25">
      <c r="A60" s="319" t="s">
        <v>598</v>
      </c>
      <c r="B60" s="862">
        <v>40</v>
      </c>
      <c r="C60" s="293">
        <v>8</v>
      </c>
      <c r="D60" s="293">
        <v>1</v>
      </c>
      <c r="E60" s="860">
        <v>4419900</v>
      </c>
      <c r="F60" s="862">
        <v>620</v>
      </c>
      <c r="G60" s="861">
        <f>SUM(G61)</f>
        <v>0</v>
      </c>
      <c r="H60" s="767"/>
      <c r="I60" s="767"/>
    </row>
    <row r="61" spans="1:9" ht="15.75" hidden="1" x14ac:dyDescent="0.25">
      <c r="A61" s="753" t="s">
        <v>600</v>
      </c>
      <c r="B61" s="862">
        <v>40</v>
      </c>
      <c r="C61" s="293">
        <v>8</v>
      </c>
      <c r="D61" s="293">
        <v>1</v>
      </c>
      <c r="E61" s="860">
        <v>4419900</v>
      </c>
      <c r="F61" s="862">
        <v>622</v>
      </c>
      <c r="G61" s="861"/>
      <c r="H61" s="767"/>
      <c r="I61" s="767"/>
    </row>
    <row r="62" spans="1:9" ht="15.75" hidden="1" x14ac:dyDescent="0.25">
      <c r="A62" s="319" t="s">
        <v>582</v>
      </c>
      <c r="B62" s="862">
        <v>40</v>
      </c>
      <c r="C62" s="293">
        <v>8</v>
      </c>
      <c r="D62" s="293">
        <v>1</v>
      </c>
      <c r="E62" s="860">
        <v>4429900</v>
      </c>
      <c r="F62" s="862">
        <v>610</v>
      </c>
      <c r="G62" s="861">
        <f>SUM(G63)</f>
        <v>0</v>
      </c>
      <c r="H62" s="767"/>
      <c r="I62" s="767"/>
    </row>
    <row r="63" spans="1:9" ht="15.75" hidden="1" x14ac:dyDescent="0.25">
      <c r="A63" s="753" t="s">
        <v>584</v>
      </c>
      <c r="B63" s="862">
        <v>40</v>
      </c>
      <c r="C63" s="293">
        <v>8</v>
      </c>
      <c r="D63" s="293">
        <v>1</v>
      </c>
      <c r="E63" s="860">
        <v>4429900</v>
      </c>
      <c r="F63" s="862">
        <v>612</v>
      </c>
      <c r="G63" s="861"/>
      <c r="H63" s="767"/>
      <c r="I63" s="767"/>
    </row>
    <row r="64" spans="1:9" s="898" customFormat="1" ht="15.75" hidden="1" x14ac:dyDescent="0.25">
      <c r="A64" s="768" t="s">
        <v>366</v>
      </c>
      <c r="B64" s="355" t="s">
        <v>567</v>
      </c>
      <c r="C64" s="355" t="s">
        <v>180</v>
      </c>
      <c r="D64" s="355"/>
      <c r="E64" s="355"/>
      <c r="F64" s="935"/>
      <c r="G64" s="863">
        <f t="shared" ref="G64:G65" si="9">G65</f>
        <v>0</v>
      </c>
      <c r="H64" s="769"/>
      <c r="I64" s="769"/>
    </row>
    <row r="65" spans="1:9" s="898" customFormat="1" ht="15.75" hidden="1" x14ac:dyDescent="0.25">
      <c r="A65" s="754" t="s">
        <v>291</v>
      </c>
      <c r="B65" s="355" t="s">
        <v>567</v>
      </c>
      <c r="C65" s="355" t="s">
        <v>180</v>
      </c>
      <c r="D65" s="355" t="s">
        <v>142</v>
      </c>
      <c r="E65" s="355"/>
      <c r="F65" s="935"/>
      <c r="G65" s="863">
        <f t="shared" si="9"/>
        <v>0</v>
      </c>
      <c r="H65" s="769"/>
      <c r="I65" s="769"/>
    </row>
    <row r="66" spans="1:9" ht="15.75" hidden="1" x14ac:dyDescent="0.25">
      <c r="A66" s="864" t="s">
        <v>605</v>
      </c>
      <c r="B66" s="299" t="s">
        <v>567</v>
      </c>
      <c r="C66" s="299" t="s">
        <v>180</v>
      </c>
      <c r="D66" s="299" t="s">
        <v>142</v>
      </c>
      <c r="E66" s="299">
        <v>4709900</v>
      </c>
      <c r="F66" s="936"/>
      <c r="G66" s="865">
        <f>G68</f>
        <v>0</v>
      </c>
      <c r="H66" s="770"/>
      <c r="I66" s="770"/>
    </row>
    <row r="67" spans="1:9" ht="15.75" hidden="1" x14ac:dyDescent="0.25">
      <c r="A67" s="319" t="s">
        <v>582</v>
      </c>
      <c r="B67" s="299" t="s">
        <v>567</v>
      </c>
      <c r="C67" s="299" t="s">
        <v>180</v>
      </c>
      <c r="D67" s="299" t="s">
        <v>142</v>
      </c>
      <c r="E67" s="299" t="s">
        <v>1082</v>
      </c>
      <c r="F67" s="937">
        <v>610</v>
      </c>
      <c r="G67" s="865">
        <f>G68</f>
        <v>0</v>
      </c>
      <c r="H67" s="770"/>
      <c r="I67" s="770"/>
    </row>
    <row r="68" spans="1:9" ht="15.75" hidden="1" x14ac:dyDescent="0.25">
      <c r="A68" s="753" t="s">
        <v>584</v>
      </c>
      <c r="B68" s="299" t="s">
        <v>567</v>
      </c>
      <c r="C68" s="299" t="s">
        <v>180</v>
      </c>
      <c r="D68" s="299" t="s">
        <v>142</v>
      </c>
      <c r="E68" s="299">
        <v>4709900</v>
      </c>
      <c r="F68" s="937">
        <v>612</v>
      </c>
      <c r="G68" s="865"/>
      <c r="H68" s="770"/>
      <c r="I68" s="770"/>
    </row>
    <row r="69" spans="1:9" s="898" customFormat="1" ht="31.5" hidden="1" x14ac:dyDescent="0.25">
      <c r="A69" s="367" t="s">
        <v>723</v>
      </c>
      <c r="B69" s="857">
        <v>80</v>
      </c>
      <c r="C69" s="362" t="s">
        <v>358</v>
      </c>
      <c r="D69" s="362" t="s">
        <v>358</v>
      </c>
      <c r="E69" s="858" t="s">
        <v>358</v>
      </c>
      <c r="F69" s="857" t="s">
        <v>358</v>
      </c>
      <c r="G69" s="859">
        <f>SUM(G71+G78)</f>
        <v>0</v>
      </c>
      <c r="H69" s="766">
        <v>0</v>
      </c>
      <c r="I69" s="766">
        <v>0</v>
      </c>
    </row>
    <row r="70" spans="1:9" s="898" customFormat="1" ht="15.75" hidden="1" x14ac:dyDescent="0.25">
      <c r="A70" s="754" t="s">
        <v>360</v>
      </c>
      <c r="B70" s="355" t="s">
        <v>640</v>
      </c>
      <c r="C70" s="355" t="s">
        <v>149</v>
      </c>
      <c r="D70" s="362"/>
      <c r="E70" s="858"/>
      <c r="F70" s="857"/>
      <c r="G70" s="859">
        <f t="shared" ref="G70:G72" si="10">SUM(G71)</f>
        <v>0</v>
      </c>
      <c r="H70" s="766"/>
      <c r="I70" s="766"/>
    </row>
    <row r="71" spans="1:9" ht="15.75" hidden="1" x14ac:dyDescent="0.25">
      <c r="A71" s="319" t="s">
        <v>585</v>
      </c>
      <c r="B71" s="299" t="s">
        <v>640</v>
      </c>
      <c r="C71" s="299" t="s">
        <v>149</v>
      </c>
      <c r="D71" s="293">
        <v>1</v>
      </c>
      <c r="E71" s="860">
        <v>5220000</v>
      </c>
      <c r="F71" s="862"/>
      <c r="G71" s="861">
        <f t="shared" si="10"/>
        <v>0</v>
      </c>
      <c r="H71" s="767"/>
      <c r="I71" s="767"/>
    </row>
    <row r="72" spans="1:9" ht="31.5" hidden="1" x14ac:dyDescent="0.25">
      <c r="A72" s="753" t="s">
        <v>780</v>
      </c>
      <c r="B72" s="299" t="s">
        <v>640</v>
      </c>
      <c r="C72" s="299" t="s">
        <v>149</v>
      </c>
      <c r="D72" s="293">
        <v>1</v>
      </c>
      <c r="E72" s="860">
        <v>5224500</v>
      </c>
      <c r="F72" s="862"/>
      <c r="G72" s="861">
        <f t="shared" si="10"/>
        <v>0</v>
      </c>
      <c r="H72" s="767"/>
      <c r="I72" s="767"/>
    </row>
    <row r="73" spans="1:9" ht="31.5" hidden="1" x14ac:dyDescent="0.25">
      <c r="A73" s="319" t="s">
        <v>596</v>
      </c>
      <c r="B73" s="299" t="s">
        <v>640</v>
      </c>
      <c r="C73" s="299" t="s">
        <v>149</v>
      </c>
      <c r="D73" s="293">
        <v>1</v>
      </c>
      <c r="E73" s="860">
        <v>5224500</v>
      </c>
      <c r="F73" s="862">
        <v>600</v>
      </c>
      <c r="G73" s="861">
        <f>SUM(G74+G76)</f>
        <v>0</v>
      </c>
      <c r="H73" s="767"/>
      <c r="I73" s="767"/>
    </row>
    <row r="74" spans="1:9" ht="15.75" hidden="1" x14ac:dyDescent="0.25">
      <c r="A74" s="319" t="s">
        <v>582</v>
      </c>
      <c r="B74" s="299" t="s">
        <v>640</v>
      </c>
      <c r="C74" s="299" t="s">
        <v>149</v>
      </c>
      <c r="D74" s="293">
        <v>1</v>
      </c>
      <c r="E74" s="860">
        <v>5224500</v>
      </c>
      <c r="F74" s="862">
        <v>610</v>
      </c>
      <c r="G74" s="861">
        <f>SUM(G75)</f>
        <v>0</v>
      </c>
      <c r="H74" s="767"/>
      <c r="I74" s="767"/>
    </row>
    <row r="75" spans="1:9" ht="15.75" hidden="1" x14ac:dyDescent="0.25">
      <c r="A75" s="753" t="s">
        <v>584</v>
      </c>
      <c r="B75" s="299" t="s">
        <v>640</v>
      </c>
      <c r="C75" s="299" t="s">
        <v>149</v>
      </c>
      <c r="D75" s="293">
        <v>1</v>
      </c>
      <c r="E75" s="860">
        <v>5224500</v>
      </c>
      <c r="F75" s="862">
        <v>612</v>
      </c>
      <c r="G75" s="861"/>
      <c r="H75" s="767"/>
      <c r="I75" s="767"/>
    </row>
    <row r="76" spans="1:9" ht="15.75" hidden="1" x14ac:dyDescent="0.25">
      <c r="A76" s="319" t="s">
        <v>598</v>
      </c>
      <c r="B76" s="299" t="s">
        <v>640</v>
      </c>
      <c r="C76" s="299" t="s">
        <v>149</v>
      </c>
      <c r="D76" s="293">
        <v>1</v>
      </c>
      <c r="E76" s="860">
        <v>5224500</v>
      </c>
      <c r="F76" s="862">
        <v>620</v>
      </c>
      <c r="G76" s="861">
        <f>SUM(G77)</f>
        <v>0</v>
      </c>
      <c r="H76" s="767"/>
      <c r="I76" s="767"/>
    </row>
    <row r="77" spans="1:9" ht="15.75" hidden="1" x14ac:dyDescent="0.25">
      <c r="A77" s="753" t="s">
        <v>600</v>
      </c>
      <c r="B77" s="299" t="s">
        <v>640</v>
      </c>
      <c r="C77" s="299" t="s">
        <v>149</v>
      </c>
      <c r="D77" s="293">
        <v>1</v>
      </c>
      <c r="E77" s="860">
        <v>5224500</v>
      </c>
      <c r="F77" s="862">
        <v>622</v>
      </c>
      <c r="G77" s="861"/>
      <c r="H77" s="767"/>
      <c r="I77" s="767"/>
    </row>
    <row r="78" spans="1:9" s="898" customFormat="1" ht="15.75" hidden="1" x14ac:dyDescent="0.25">
      <c r="A78" s="367" t="s">
        <v>363</v>
      </c>
      <c r="B78" s="857">
        <v>80</v>
      </c>
      <c r="C78" s="362">
        <v>7</v>
      </c>
      <c r="D78" s="362" t="s">
        <v>358</v>
      </c>
      <c r="E78" s="858" t="s">
        <v>358</v>
      </c>
      <c r="F78" s="857" t="s">
        <v>358</v>
      </c>
      <c r="G78" s="863">
        <f>G83+G80+G93+G101</f>
        <v>0</v>
      </c>
      <c r="H78" s="863">
        <f t="shared" ref="H78:I78" si="11">H83+H80+H93+H101</f>
        <v>0</v>
      </c>
      <c r="I78" s="863">
        <f t="shared" si="11"/>
        <v>0</v>
      </c>
    </row>
    <row r="79" spans="1:9" s="898" customFormat="1" ht="15.75" hidden="1" x14ac:dyDescent="0.25">
      <c r="A79" s="754" t="s">
        <v>641</v>
      </c>
      <c r="B79" s="355" t="s">
        <v>640</v>
      </c>
      <c r="C79" s="355" t="s">
        <v>157</v>
      </c>
      <c r="D79" s="355"/>
      <c r="E79" s="355"/>
      <c r="F79" s="857"/>
      <c r="G79" s="859"/>
      <c r="H79" s="766"/>
      <c r="I79" s="766"/>
    </row>
    <row r="80" spans="1:9" s="898" customFormat="1" ht="15.75" hidden="1" x14ac:dyDescent="0.25">
      <c r="A80" s="754" t="s">
        <v>238</v>
      </c>
      <c r="B80" s="355" t="s">
        <v>640</v>
      </c>
      <c r="C80" s="355" t="s">
        <v>157</v>
      </c>
      <c r="D80" s="355" t="s">
        <v>142</v>
      </c>
      <c r="E80" s="355"/>
      <c r="F80" s="857"/>
      <c r="G80" s="859">
        <f>G81</f>
        <v>0</v>
      </c>
      <c r="H80" s="766"/>
      <c r="I80" s="766"/>
    </row>
    <row r="81" spans="1:9" ht="15.75" hidden="1" x14ac:dyDescent="0.25">
      <c r="A81" s="753" t="s">
        <v>642</v>
      </c>
      <c r="B81" s="299" t="s">
        <v>640</v>
      </c>
      <c r="C81" s="299" t="s">
        <v>157</v>
      </c>
      <c r="D81" s="299" t="s">
        <v>142</v>
      </c>
      <c r="E81" s="299">
        <v>4209900</v>
      </c>
      <c r="F81" s="862"/>
      <c r="G81" s="861">
        <f>G82</f>
        <v>0</v>
      </c>
      <c r="H81" s="767"/>
      <c r="I81" s="767"/>
    </row>
    <row r="82" spans="1:9" ht="15.75" hidden="1" x14ac:dyDescent="0.25">
      <c r="A82" s="753" t="s">
        <v>584</v>
      </c>
      <c r="B82" s="299" t="s">
        <v>640</v>
      </c>
      <c r="C82" s="299" t="s">
        <v>157</v>
      </c>
      <c r="D82" s="299" t="s">
        <v>142</v>
      </c>
      <c r="E82" s="299">
        <v>4209900</v>
      </c>
      <c r="F82" s="862">
        <v>612</v>
      </c>
      <c r="G82" s="861"/>
      <c r="H82" s="767"/>
      <c r="I82" s="767"/>
    </row>
    <row r="83" spans="1:9" s="898" customFormat="1" ht="31.5" hidden="1" x14ac:dyDescent="0.25">
      <c r="A83" s="754" t="s">
        <v>644</v>
      </c>
      <c r="B83" s="355" t="s">
        <v>640</v>
      </c>
      <c r="C83" s="355" t="s">
        <v>157</v>
      </c>
      <c r="D83" s="355" t="s">
        <v>144</v>
      </c>
      <c r="E83" s="355"/>
      <c r="F83" s="857"/>
      <c r="G83" s="859">
        <f>SUM(G84+G87)</f>
        <v>0</v>
      </c>
      <c r="H83" s="766"/>
      <c r="I83" s="766"/>
    </row>
    <row r="84" spans="1:9" ht="31.5" hidden="1" x14ac:dyDescent="0.25">
      <c r="A84" s="753" t="s">
        <v>581</v>
      </c>
      <c r="B84" s="299" t="s">
        <v>640</v>
      </c>
      <c r="C84" s="299" t="s">
        <v>157</v>
      </c>
      <c r="D84" s="299" t="s">
        <v>144</v>
      </c>
      <c r="E84" s="299">
        <v>4219900</v>
      </c>
      <c r="F84" s="862"/>
      <c r="G84" s="861">
        <f>G85+G86</f>
        <v>0</v>
      </c>
      <c r="H84" s="767"/>
      <c r="I84" s="767"/>
    </row>
    <row r="85" spans="1:9" ht="15.75" hidden="1" x14ac:dyDescent="0.25">
      <c r="A85" s="753" t="s">
        <v>584</v>
      </c>
      <c r="B85" s="299" t="s">
        <v>640</v>
      </c>
      <c r="C85" s="299" t="s">
        <v>157</v>
      </c>
      <c r="D85" s="299" t="s">
        <v>144</v>
      </c>
      <c r="E85" s="299" t="s">
        <v>739</v>
      </c>
      <c r="F85" s="862">
        <v>612</v>
      </c>
      <c r="G85" s="861"/>
      <c r="H85" s="767"/>
      <c r="I85" s="767"/>
    </row>
    <row r="86" spans="1:9" ht="15.75" hidden="1" x14ac:dyDescent="0.25">
      <c r="A86" s="753" t="s">
        <v>600</v>
      </c>
      <c r="B86" s="299" t="s">
        <v>640</v>
      </c>
      <c r="C86" s="299" t="s">
        <v>157</v>
      </c>
      <c r="D86" s="299" t="s">
        <v>144</v>
      </c>
      <c r="E86" s="299" t="s">
        <v>739</v>
      </c>
      <c r="F86" s="862">
        <v>622</v>
      </c>
      <c r="G86" s="861"/>
      <c r="H86" s="767"/>
      <c r="I86" s="767"/>
    </row>
    <row r="87" spans="1:9" ht="15.75" hidden="1" x14ac:dyDescent="0.25">
      <c r="A87" s="319" t="s">
        <v>585</v>
      </c>
      <c r="B87" s="299" t="s">
        <v>640</v>
      </c>
      <c r="C87" s="299" t="s">
        <v>157</v>
      </c>
      <c r="D87" s="299" t="s">
        <v>144</v>
      </c>
      <c r="E87" s="299" t="s">
        <v>1264</v>
      </c>
      <c r="F87" s="862"/>
      <c r="G87" s="861">
        <f>SUM(G88)</f>
        <v>0</v>
      </c>
      <c r="H87" s="767"/>
      <c r="I87" s="767"/>
    </row>
    <row r="88" spans="1:9" ht="31.5" hidden="1" x14ac:dyDescent="0.25">
      <c r="A88" s="319" t="s">
        <v>596</v>
      </c>
      <c r="B88" s="299" t="s">
        <v>640</v>
      </c>
      <c r="C88" s="299" t="s">
        <v>157</v>
      </c>
      <c r="D88" s="299" t="s">
        <v>144</v>
      </c>
      <c r="E88" s="299" t="s">
        <v>1054</v>
      </c>
      <c r="F88" s="862">
        <v>600</v>
      </c>
      <c r="G88" s="861">
        <f>SUM(G89:G90)</f>
        <v>0</v>
      </c>
      <c r="H88" s="767"/>
      <c r="I88" s="767"/>
    </row>
    <row r="89" spans="1:9" ht="15.75" hidden="1" x14ac:dyDescent="0.25">
      <c r="A89" s="753" t="s">
        <v>584</v>
      </c>
      <c r="B89" s="299" t="s">
        <v>640</v>
      </c>
      <c r="C89" s="299" t="s">
        <v>157</v>
      </c>
      <c r="D89" s="299" t="s">
        <v>144</v>
      </c>
      <c r="E89" s="299" t="s">
        <v>1054</v>
      </c>
      <c r="F89" s="862">
        <v>612</v>
      </c>
      <c r="G89" s="861"/>
      <c r="H89" s="767"/>
      <c r="I89" s="767"/>
    </row>
    <row r="90" spans="1:9" ht="15.75" hidden="1" x14ac:dyDescent="0.25">
      <c r="A90" s="753" t="s">
        <v>600</v>
      </c>
      <c r="B90" s="299" t="s">
        <v>640</v>
      </c>
      <c r="C90" s="299" t="s">
        <v>157</v>
      </c>
      <c r="D90" s="299" t="s">
        <v>144</v>
      </c>
      <c r="E90" s="299" t="s">
        <v>1054</v>
      </c>
      <c r="F90" s="862">
        <v>622</v>
      </c>
      <c r="G90" s="861"/>
      <c r="H90" s="767"/>
      <c r="I90" s="767"/>
    </row>
    <row r="91" spans="1:9" ht="15.75" hidden="1" x14ac:dyDescent="0.25">
      <c r="A91" s="319" t="s">
        <v>725</v>
      </c>
      <c r="B91" s="299" t="s">
        <v>640</v>
      </c>
      <c r="C91" s="299" t="s">
        <v>157</v>
      </c>
      <c r="D91" s="299" t="s">
        <v>144</v>
      </c>
      <c r="E91" s="299" t="s">
        <v>1234</v>
      </c>
      <c r="F91" s="862">
        <v>240</v>
      </c>
      <c r="G91" s="861"/>
      <c r="H91" s="767"/>
      <c r="I91" s="767"/>
    </row>
    <row r="92" spans="1:9" ht="15.75" hidden="1" x14ac:dyDescent="0.25">
      <c r="A92" s="319" t="s">
        <v>563</v>
      </c>
      <c r="B92" s="299" t="s">
        <v>640</v>
      </c>
      <c r="C92" s="299" t="s">
        <v>157</v>
      </c>
      <c r="D92" s="299" t="s">
        <v>144</v>
      </c>
      <c r="E92" s="299" t="s">
        <v>1234</v>
      </c>
      <c r="F92" s="862">
        <v>244</v>
      </c>
      <c r="G92" s="861"/>
      <c r="H92" s="767"/>
      <c r="I92" s="767"/>
    </row>
    <row r="93" spans="1:9" s="898" customFormat="1" ht="15.75" hidden="1" x14ac:dyDescent="0.25">
      <c r="A93" s="754" t="s">
        <v>252</v>
      </c>
      <c r="B93" s="355" t="s">
        <v>640</v>
      </c>
      <c r="C93" s="355" t="s">
        <v>157</v>
      </c>
      <c r="D93" s="355" t="s">
        <v>157</v>
      </c>
      <c r="E93" s="355"/>
      <c r="F93" s="857"/>
      <c r="G93" s="859">
        <f>G97+G94+G99</f>
        <v>0</v>
      </c>
      <c r="H93" s="859">
        <f t="shared" ref="H93:I93" si="12">H97+H94+H99</f>
        <v>0</v>
      </c>
      <c r="I93" s="859">
        <f t="shared" si="12"/>
        <v>0</v>
      </c>
    </row>
    <row r="94" spans="1:9" ht="31.5" hidden="1" x14ac:dyDescent="0.25">
      <c r="A94" s="319" t="s">
        <v>596</v>
      </c>
      <c r="B94" s="299" t="s">
        <v>640</v>
      </c>
      <c r="C94" s="299" t="s">
        <v>157</v>
      </c>
      <c r="D94" s="299" t="s">
        <v>157</v>
      </c>
      <c r="E94" s="299" t="s">
        <v>1007</v>
      </c>
      <c r="F94" s="862">
        <v>600</v>
      </c>
      <c r="G94" s="861">
        <f>SUM(G95:G96)</f>
        <v>0</v>
      </c>
      <c r="H94" s="767"/>
      <c r="I94" s="767"/>
    </row>
    <row r="95" spans="1:9" ht="15.75" hidden="1" x14ac:dyDescent="0.25">
      <c r="A95" s="753" t="s">
        <v>584</v>
      </c>
      <c r="B95" s="299" t="s">
        <v>640</v>
      </c>
      <c r="C95" s="299" t="s">
        <v>157</v>
      </c>
      <c r="D95" s="299" t="s">
        <v>157</v>
      </c>
      <c r="E95" s="299" t="s">
        <v>1007</v>
      </c>
      <c r="F95" s="862">
        <v>612</v>
      </c>
      <c r="G95" s="861"/>
      <c r="H95" s="767"/>
      <c r="I95" s="767"/>
    </row>
    <row r="96" spans="1:9" ht="15.75" hidden="1" x14ac:dyDescent="0.25">
      <c r="A96" s="753" t="s">
        <v>600</v>
      </c>
      <c r="B96" s="299" t="s">
        <v>640</v>
      </c>
      <c r="C96" s="299" t="s">
        <v>157</v>
      </c>
      <c r="D96" s="299" t="s">
        <v>157</v>
      </c>
      <c r="E96" s="299" t="s">
        <v>1007</v>
      </c>
      <c r="F96" s="862">
        <v>622</v>
      </c>
      <c r="G96" s="861"/>
      <c r="H96" s="767"/>
      <c r="I96" s="767"/>
    </row>
    <row r="97" spans="1:9" ht="15.75" hidden="1" x14ac:dyDescent="0.25">
      <c r="A97" s="319" t="s">
        <v>598</v>
      </c>
      <c r="B97" s="299" t="s">
        <v>640</v>
      </c>
      <c r="C97" s="299" t="s">
        <v>157</v>
      </c>
      <c r="D97" s="299" t="s">
        <v>157</v>
      </c>
      <c r="E97" s="299" t="s">
        <v>1265</v>
      </c>
      <c r="F97" s="862">
        <v>620</v>
      </c>
      <c r="G97" s="861">
        <f>G98</f>
        <v>0</v>
      </c>
      <c r="H97" s="767"/>
      <c r="I97" s="767"/>
    </row>
    <row r="98" spans="1:9" ht="15.75" hidden="1" x14ac:dyDescent="0.25">
      <c r="A98" s="753" t="s">
        <v>600</v>
      </c>
      <c r="B98" s="299" t="s">
        <v>640</v>
      </c>
      <c r="C98" s="299" t="s">
        <v>157</v>
      </c>
      <c r="D98" s="299" t="s">
        <v>157</v>
      </c>
      <c r="E98" s="299" t="s">
        <v>1265</v>
      </c>
      <c r="F98" s="862">
        <v>622</v>
      </c>
      <c r="G98" s="861"/>
      <c r="H98" s="767"/>
      <c r="I98" s="767"/>
    </row>
    <row r="99" spans="1:9" ht="15.75" hidden="1" x14ac:dyDescent="0.25">
      <c r="A99" s="319" t="s">
        <v>598</v>
      </c>
      <c r="B99" s="299" t="s">
        <v>640</v>
      </c>
      <c r="C99" s="299" t="s">
        <v>157</v>
      </c>
      <c r="D99" s="299" t="s">
        <v>157</v>
      </c>
      <c r="E99" s="299" t="s">
        <v>1055</v>
      </c>
      <c r="F99" s="862">
        <v>620</v>
      </c>
      <c r="G99" s="861">
        <f>SUM(G100)</f>
        <v>0</v>
      </c>
      <c r="H99" s="767"/>
      <c r="I99" s="767"/>
    </row>
    <row r="100" spans="1:9" ht="15.75" hidden="1" x14ac:dyDescent="0.25">
      <c r="A100" s="753" t="s">
        <v>600</v>
      </c>
      <c r="B100" s="299" t="s">
        <v>640</v>
      </c>
      <c r="C100" s="299" t="s">
        <v>157</v>
      </c>
      <c r="D100" s="299" t="s">
        <v>157</v>
      </c>
      <c r="E100" s="299" t="s">
        <v>1055</v>
      </c>
      <c r="F100" s="862">
        <v>622</v>
      </c>
      <c r="G100" s="861"/>
      <c r="H100" s="767"/>
      <c r="I100" s="767"/>
    </row>
    <row r="101" spans="1:9" s="898" customFormat="1" ht="15.75" hidden="1" x14ac:dyDescent="0.25">
      <c r="A101" s="367" t="s">
        <v>364</v>
      </c>
      <c r="B101" s="857">
        <v>80</v>
      </c>
      <c r="C101" s="362">
        <v>7</v>
      </c>
      <c r="D101" s="362">
        <v>9</v>
      </c>
      <c r="E101" s="858" t="s">
        <v>358</v>
      </c>
      <c r="F101" s="857" t="s">
        <v>358</v>
      </c>
      <c r="G101" s="859">
        <f>SUM(G102)</f>
        <v>0</v>
      </c>
      <c r="H101" s="766">
        <v>0</v>
      </c>
      <c r="I101" s="766">
        <v>0</v>
      </c>
    </row>
    <row r="102" spans="1:9" ht="15.75" hidden="1" x14ac:dyDescent="0.25">
      <c r="A102" s="319" t="s">
        <v>585</v>
      </c>
      <c r="B102" s="862">
        <v>80</v>
      </c>
      <c r="C102" s="293">
        <v>7</v>
      </c>
      <c r="D102" s="293">
        <v>9</v>
      </c>
      <c r="E102" s="860">
        <v>5220000</v>
      </c>
      <c r="F102" s="862" t="s">
        <v>358</v>
      </c>
      <c r="G102" s="861">
        <f>SUM(G108)</f>
        <v>0</v>
      </c>
      <c r="H102" s="767">
        <v>0</v>
      </c>
      <c r="I102" s="767">
        <v>0</v>
      </c>
    </row>
    <row r="103" spans="1:9" ht="15.75" hidden="1" x14ac:dyDescent="0.25">
      <c r="A103" s="319" t="s">
        <v>601</v>
      </c>
      <c r="B103" s="862">
        <v>80</v>
      </c>
      <c r="C103" s="293">
        <v>7</v>
      </c>
      <c r="D103" s="293">
        <v>9</v>
      </c>
      <c r="E103" s="860">
        <v>5222800</v>
      </c>
      <c r="F103" s="862" t="s">
        <v>358</v>
      </c>
      <c r="G103" s="861">
        <v>0</v>
      </c>
      <c r="H103" s="767">
        <v>0</v>
      </c>
      <c r="I103" s="767">
        <v>0</v>
      </c>
    </row>
    <row r="104" spans="1:9" ht="31.5" hidden="1" x14ac:dyDescent="0.25">
      <c r="A104" s="319" t="s">
        <v>724</v>
      </c>
      <c r="B104" s="862">
        <v>80</v>
      </c>
      <c r="C104" s="293">
        <v>7</v>
      </c>
      <c r="D104" s="293">
        <v>9</v>
      </c>
      <c r="E104" s="860">
        <v>5222810</v>
      </c>
      <c r="F104" s="862" t="s">
        <v>358</v>
      </c>
      <c r="G104" s="861">
        <v>0</v>
      </c>
      <c r="H104" s="767">
        <v>0</v>
      </c>
      <c r="I104" s="767">
        <v>0</v>
      </c>
    </row>
    <row r="105" spans="1:9" ht="31.5" hidden="1" x14ac:dyDescent="0.25">
      <c r="A105" s="319" t="s">
        <v>596</v>
      </c>
      <c r="B105" s="862">
        <v>80</v>
      </c>
      <c r="C105" s="293">
        <v>7</v>
      </c>
      <c r="D105" s="293">
        <v>9</v>
      </c>
      <c r="E105" s="860">
        <v>5222810</v>
      </c>
      <c r="F105" s="862">
        <v>600</v>
      </c>
      <c r="G105" s="861">
        <v>0</v>
      </c>
      <c r="H105" s="767"/>
      <c r="I105" s="767"/>
    </row>
    <row r="106" spans="1:9" ht="15.75" hidden="1" x14ac:dyDescent="0.25">
      <c r="A106" s="319" t="s">
        <v>582</v>
      </c>
      <c r="B106" s="862">
        <v>80</v>
      </c>
      <c r="C106" s="293">
        <v>7</v>
      </c>
      <c r="D106" s="293">
        <v>9</v>
      </c>
      <c r="E106" s="860">
        <v>5222810</v>
      </c>
      <c r="F106" s="862">
        <v>610</v>
      </c>
      <c r="G106" s="861">
        <v>0</v>
      </c>
      <c r="H106" s="767">
        <v>0</v>
      </c>
      <c r="I106" s="767">
        <v>0</v>
      </c>
    </row>
    <row r="107" spans="1:9" ht="15.75" hidden="1" x14ac:dyDescent="0.25">
      <c r="A107" s="753" t="s">
        <v>584</v>
      </c>
      <c r="B107" s="862">
        <v>80</v>
      </c>
      <c r="C107" s="293">
        <v>7</v>
      </c>
      <c r="D107" s="293">
        <v>9</v>
      </c>
      <c r="E107" s="860">
        <v>5222810</v>
      </c>
      <c r="F107" s="862">
        <v>612</v>
      </c>
      <c r="G107" s="861">
        <v>0</v>
      </c>
      <c r="H107" s="767">
        <v>0</v>
      </c>
      <c r="I107" s="767">
        <v>0</v>
      </c>
    </row>
    <row r="108" spans="1:9" ht="31.5" hidden="1" x14ac:dyDescent="0.25">
      <c r="A108" s="319" t="s">
        <v>727</v>
      </c>
      <c r="B108" s="862">
        <v>80</v>
      </c>
      <c r="C108" s="293">
        <v>7</v>
      </c>
      <c r="D108" s="293">
        <v>9</v>
      </c>
      <c r="E108" s="860">
        <v>5225600</v>
      </c>
      <c r="F108" s="862"/>
      <c r="G108" s="861">
        <f>SUM(G109)</f>
        <v>0</v>
      </c>
      <c r="H108" s="767"/>
      <c r="I108" s="767"/>
    </row>
    <row r="109" spans="1:9" ht="15.75" hidden="1" x14ac:dyDescent="0.25">
      <c r="A109" s="319" t="s">
        <v>1012</v>
      </c>
      <c r="B109" s="862">
        <v>80</v>
      </c>
      <c r="C109" s="293">
        <v>7</v>
      </c>
      <c r="D109" s="293">
        <v>9</v>
      </c>
      <c r="E109" s="860">
        <v>5225601</v>
      </c>
      <c r="F109" s="862" t="s">
        <v>358</v>
      </c>
      <c r="G109" s="861">
        <f t="shared" ref="G109:G111" si="13">SUM(G110)</f>
        <v>0</v>
      </c>
      <c r="H109" s="767">
        <v>0</v>
      </c>
      <c r="I109" s="767">
        <v>0</v>
      </c>
    </row>
    <row r="110" spans="1:9" ht="15.75" hidden="1" x14ac:dyDescent="0.25">
      <c r="A110" s="319" t="s">
        <v>561</v>
      </c>
      <c r="B110" s="862">
        <v>80</v>
      </c>
      <c r="C110" s="293">
        <v>7</v>
      </c>
      <c r="D110" s="293">
        <v>9</v>
      </c>
      <c r="E110" s="860">
        <v>5225601</v>
      </c>
      <c r="F110" s="862">
        <v>200</v>
      </c>
      <c r="G110" s="861">
        <f t="shared" si="13"/>
        <v>0</v>
      </c>
      <c r="H110" s="767"/>
      <c r="I110" s="767"/>
    </row>
    <row r="111" spans="1:9" ht="15.75" hidden="1" x14ac:dyDescent="0.25">
      <c r="A111" s="319" t="s">
        <v>725</v>
      </c>
      <c r="B111" s="862">
        <v>80</v>
      </c>
      <c r="C111" s="293">
        <v>7</v>
      </c>
      <c r="D111" s="293">
        <v>9</v>
      </c>
      <c r="E111" s="860">
        <v>5225601</v>
      </c>
      <c r="F111" s="862">
        <v>240</v>
      </c>
      <c r="G111" s="861">
        <f t="shared" si="13"/>
        <v>0</v>
      </c>
      <c r="H111" s="767">
        <v>0</v>
      </c>
      <c r="I111" s="767">
        <v>0</v>
      </c>
    </row>
    <row r="112" spans="1:9" ht="15.75" hidden="1" x14ac:dyDescent="0.25">
      <c r="A112" s="319" t="s">
        <v>563</v>
      </c>
      <c r="B112" s="862">
        <v>80</v>
      </c>
      <c r="C112" s="293">
        <v>7</v>
      </c>
      <c r="D112" s="293">
        <v>9</v>
      </c>
      <c r="E112" s="860">
        <v>5225601</v>
      </c>
      <c r="F112" s="862">
        <v>244</v>
      </c>
      <c r="G112" s="861"/>
      <c r="H112" s="767">
        <v>0</v>
      </c>
      <c r="I112" s="767">
        <v>0</v>
      </c>
    </row>
    <row r="113" spans="1:9" s="898" customFormat="1" ht="31.5" hidden="1" x14ac:dyDescent="0.25">
      <c r="A113" s="754" t="s">
        <v>649</v>
      </c>
      <c r="B113" s="857">
        <v>90</v>
      </c>
      <c r="C113" s="362"/>
      <c r="D113" s="362"/>
      <c r="E113" s="858"/>
      <c r="F113" s="857"/>
      <c r="G113" s="859">
        <f>G124+G130+G114</f>
        <v>0</v>
      </c>
      <c r="H113" s="766"/>
      <c r="I113" s="766"/>
    </row>
    <row r="114" spans="1:9" s="898" customFormat="1" ht="15.75" hidden="1" x14ac:dyDescent="0.25">
      <c r="A114" s="754" t="s">
        <v>360</v>
      </c>
      <c r="B114" s="857">
        <v>90</v>
      </c>
      <c r="C114" s="355" t="s">
        <v>149</v>
      </c>
      <c r="D114" s="362"/>
      <c r="E114" s="858"/>
      <c r="F114" s="857"/>
      <c r="G114" s="859">
        <f>SUM(G115)</f>
        <v>0</v>
      </c>
      <c r="H114" s="859">
        <f t="shared" ref="H114:I116" si="14">SUM(H115)</f>
        <v>0</v>
      </c>
      <c r="I114" s="859">
        <f t="shared" si="14"/>
        <v>0</v>
      </c>
    </row>
    <row r="115" spans="1:9" ht="15.75" hidden="1" x14ac:dyDescent="0.25">
      <c r="A115" s="319" t="s">
        <v>585</v>
      </c>
      <c r="B115" s="862">
        <v>90</v>
      </c>
      <c r="C115" s="299" t="s">
        <v>149</v>
      </c>
      <c r="D115" s="293">
        <v>1</v>
      </c>
      <c r="E115" s="860">
        <v>5220000</v>
      </c>
      <c r="F115" s="862"/>
      <c r="G115" s="861">
        <f>SUM(G116)</f>
        <v>0</v>
      </c>
      <c r="H115" s="861">
        <f t="shared" si="14"/>
        <v>0</v>
      </c>
      <c r="I115" s="861">
        <f t="shared" si="14"/>
        <v>0</v>
      </c>
    </row>
    <row r="116" spans="1:9" ht="31.5" hidden="1" x14ac:dyDescent="0.25">
      <c r="A116" s="753" t="s">
        <v>780</v>
      </c>
      <c r="B116" s="862">
        <v>90</v>
      </c>
      <c r="C116" s="299" t="s">
        <v>149</v>
      </c>
      <c r="D116" s="293">
        <v>1</v>
      </c>
      <c r="E116" s="860">
        <v>5224500</v>
      </c>
      <c r="F116" s="862"/>
      <c r="G116" s="861">
        <f>SUM(G117)</f>
        <v>0</v>
      </c>
      <c r="H116" s="861">
        <f t="shared" si="14"/>
        <v>0</v>
      </c>
      <c r="I116" s="861">
        <f t="shared" si="14"/>
        <v>0</v>
      </c>
    </row>
    <row r="117" spans="1:9" ht="31.5" hidden="1" x14ac:dyDescent="0.25">
      <c r="A117" s="319" t="s">
        <v>596</v>
      </c>
      <c r="B117" s="862">
        <v>90</v>
      </c>
      <c r="C117" s="299" t="s">
        <v>149</v>
      </c>
      <c r="D117" s="293">
        <v>1</v>
      </c>
      <c r="E117" s="860">
        <v>5224500</v>
      </c>
      <c r="F117" s="862">
        <v>600</v>
      </c>
      <c r="G117" s="861">
        <f>SUM(G118+G120)</f>
        <v>0</v>
      </c>
      <c r="H117" s="861">
        <f t="shared" ref="H117:I117" si="15">SUM(H118+H120)</f>
        <v>0</v>
      </c>
      <c r="I117" s="861">
        <f t="shared" si="15"/>
        <v>0</v>
      </c>
    </row>
    <row r="118" spans="1:9" ht="15.75" hidden="1" x14ac:dyDescent="0.25">
      <c r="A118" s="319" t="s">
        <v>582</v>
      </c>
      <c r="B118" s="862">
        <v>90</v>
      </c>
      <c r="C118" s="299" t="s">
        <v>149</v>
      </c>
      <c r="D118" s="293">
        <v>1</v>
      </c>
      <c r="E118" s="860">
        <v>5224500</v>
      </c>
      <c r="F118" s="862">
        <v>610</v>
      </c>
      <c r="G118" s="861">
        <f>G119</f>
        <v>0</v>
      </c>
      <c r="H118" s="861">
        <f t="shared" ref="H118:I118" si="16">H119</f>
        <v>0</v>
      </c>
      <c r="I118" s="861">
        <f t="shared" si="16"/>
        <v>0</v>
      </c>
    </row>
    <row r="119" spans="1:9" ht="15.75" hidden="1" x14ac:dyDescent="0.25">
      <c r="A119" s="753" t="s">
        <v>584</v>
      </c>
      <c r="B119" s="862">
        <v>90</v>
      </c>
      <c r="C119" s="299" t="s">
        <v>149</v>
      </c>
      <c r="D119" s="293">
        <v>1</v>
      </c>
      <c r="E119" s="860">
        <v>5224500</v>
      </c>
      <c r="F119" s="862">
        <v>612</v>
      </c>
      <c r="G119" s="861"/>
      <c r="H119" s="767"/>
      <c r="I119" s="767"/>
    </row>
    <row r="120" spans="1:9" ht="15.75" hidden="1" x14ac:dyDescent="0.25">
      <c r="A120" s="319" t="s">
        <v>598</v>
      </c>
      <c r="B120" s="862">
        <v>90</v>
      </c>
      <c r="C120" s="299" t="s">
        <v>149</v>
      </c>
      <c r="D120" s="293">
        <v>1</v>
      </c>
      <c r="E120" s="860">
        <v>5224500</v>
      </c>
      <c r="F120" s="862">
        <v>620</v>
      </c>
      <c r="G120" s="861">
        <f>G121</f>
        <v>0</v>
      </c>
      <c r="H120" s="767"/>
      <c r="I120" s="767"/>
    </row>
    <row r="121" spans="1:9" ht="15.75" hidden="1" x14ac:dyDescent="0.25">
      <c r="A121" s="753" t="s">
        <v>600</v>
      </c>
      <c r="B121" s="862">
        <v>90</v>
      </c>
      <c r="C121" s="299" t="s">
        <v>149</v>
      </c>
      <c r="D121" s="293">
        <v>1</v>
      </c>
      <c r="E121" s="860">
        <v>5224500</v>
      </c>
      <c r="F121" s="862">
        <v>622</v>
      </c>
      <c r="G121" s="861"/>
      <c r="H121" s="767"/>
      <c r="I121" s="767"/>
    </row>
    <row r="122" spans="1:9" ht="15.75" hidden="1" x14ac:dyDescent="0.25">
      <c r="A122" s="753"/>
      <c r="B122" s="862">
        <v>90</v>
      </c>
      <c r="C122" s="293"/>
      <c r="D122" s="293"/>
      <c r="E122" s="860"/>
      <c r="F122" s="862"/>
      <c r="G122" s="861"/>
      <c r="H122" s="767"/>
      <c r="I122" s="767"/>
    </row>
    <row r="123" spans="1:9" ht="15.75" hidden="1" x14ac:dyDescent="0.25">
      <c r="A123" s="753"/>
      <c r="B123" s="862">
        <v>90</v>
      </c>
      <c r="C123" s="293"/>
      <c r="D123" s="293"/>
      <c r="E123" s="860"/>
      <c r="F123" s="862"/>
      <c r="G123" s="861"/>
      <c r="H123" s="767"/>
      <c r="I123" s="767"/>
    </row>
    <row r="124" spans="1:9" s="898" customFormat="1" ht="15.75" hidden="1" x14ac:dyDescent="0.25">
      <c r="A124" s="367" t="s">
        <v>363</v>
      </c>
      <c r="B124" s="857">
        <v>90</v>
      </c>
      <c r="C124" s="362">
        <v>7</v>
      </c>
      <c r="D124" s="362"/>
      <c r="E124" s="858"/>
      <c r="F124" s="938"/>
      <c r="G124" s="939">
        <f>SUM(G125)</f>
        <v>0</v>
      </c>
      <c r="H124" s="940"/>
      <c r="I124" s="940"/>
    </row>
    <row r="125" spans="1:9" s="898" customFormat="1" ht="31.5" hidden="1" x14ac:dyDescent="0.25">
      <c r="A125" s="754" t="s">
        <v>644</v>
      </c>
      <c r="B125" s="857">
        <v>90</v>
      </c>
      <c r="C125" s="362">
        <v>7</v>
      </c>
      <c r="D125" s="362">
        <v>2</v>
      </c>
      <c r="E125" s="858"/>
      <c r="F125" s="938"/>
      <c r="G125" s="939">
        <f>SUM(G126)</f>
        <v>0</v>
      </c>
      <c r="H125" s="940"/>
      <c r="I125" s="940"/>
    </row>
    <row r="126" spans="1:9" ht="15.75" hidden="1" x14ac:dyDescent="0.25">
      <c r="A126" s="753" t="s">
        <v>593</v>
      </c>
      <c r="B126" s="862">
        <v>90</v>
      </c>
      <c r="C126" s="293">
        <v>7</v>
      </c>
      <c r="D126" s="293">
        <v>2</v>
      </c>
      <c r="E126" s="860">
        <v>4239900</v>
      </c>
      <c r="F126" s="941"/>
      <c r="G126" s="942">
        <f>SUM(G127)</f>
        <v>0</v>
      </c>
      <c r="H126" s="943"/>
      <c r="I126" s="943"/>
    </row>
    <row r="127" spans="1:9" ht="31.5" hidden="1" x14ac:dyDescent="0.25">
      <c r="A127" s="319" t="s">
        <v>596</v>
      </c>
      <c r="B127" s="862">
        <v>90</v>
      </c>
      <c r="C127" s="293">
        <v>7</v>
      </c>
      <c r="D127" s="293">
        <v>2</v>
      </c>
      <c r="E127" s="860">
        <v>4239900</v>
      </c>
      <c r="F127" s="862">
        <v>600</v>
      </c>
      <c r="G127" s="942">
        <f>SUM(G128:G129)</f>
        <v>0</v>
      </c>
      <c r="H127" s="942">
        <f t="shared" ref="H127:I127" si="17">SUM(H128:H129)</f>
        <v>0</v>
      </c>
      <c r="I127" s="942">
        <f t="shared" si="17"/>
        <v>0</v>
      </c>
    </row>
    <row r="128" spans="1:9" ht="15.75" hidden="1" x14ac:dyDescent="0.25">
      <c r="A128" s="319" t="s">
        <v>584</v>
      </c>
      <c r="B128" s="862">
        <v>90</v>
      </c>
      <c r="C128" s="293">
        <v>7</v>
      </c>
      <c r="D128" s="293">
        <v>2</v>
      </c>
      <c r="E128" s="860">
        <v>4239900</v>
      </c>
      <c r="F128" s="862">
        <v>612</v>
      </c>
      <c r="G128" s="942"/>
      <c r="H128" s="943"/>
      <c r="I128" s="943"/>
    </row>
    <row r="129" spans="1:9" ht="15.75" hidden="1" x14ac:dyDescent="0.25">
      <c r="A129" s="753" t="s">
        <v>600</v>
      </c>
      <c r="B129" s="862">
        <v>90</v>
      </c>
      <c r="C129" s="293">
        <v>7</v>
      </c>
      <c r="D129" s="293">
        <v>2</v>
      </c>
      <c r="E129" s="860">
        <v>4239900</v>
      </c>
      <c r="F129" s="862">
        <v>622</v>
      </c>
      <c r="G129" s="942"/>
      <c r="H129" s="943"/>
      <c r="I129" s="943"/>
    </row>
    <row r="130" spans="1:9" s="898" customFormat="1" ht="15.75" hidden="1" x14ac:dyDescent="0.25">
      <c r="A130" s="754" t="s">
        <v>370</v>
      </c>
      <c r="B130" s="355" t="s">
        <v>650</v>
      </c>
      <c r="C130" s="355">
        <v>11</v>
      </c>
      <c r="D130" s="760"/>
      <c r="E130" s="355"/>
      <c r="F130" s="938"/>
      <c r="G130" s="939">
        <f t="shared" ref="G130:G132" si="18">G131</f>
        <v>0</v>
      </c>
      <c r="H130" s="940"/>
      <c r="I130" s="940"/>
    </row>
    <row r="131" spans="1:9" s="898" customFormat="1" ht="15.75" hidden="1" x14ac:dyDescent="0.25">
      <c r="A131" s="754" t="s">
        <v>317</v>
      </c>
      <c r="B131" s="355" t="s">
        <v>650</v>
      </c>
      <c r="C131" s="355">
        <v>11</v>
      </c>
      <c r="D131" s="355" t="s">
        <v>142</v>
      </c>
      <c r="E131" s="355"/>
      <c r="F131" s="938"/>
      <c r="G131" s="939">
        <f t="shared" si="18"/>
        <v>0</v>
      </c>
      <c r="H131" s="940"/>
      <c r="I131" s="940"/>
    </row>
    <row r="132" spans="1:9" ht="15.75" hidden="1" x14ac:dyDescent="0.25">
      <c r="A132" s="771" t="s">
        <v>651</v>
      </c>
      <c r="B132" s="299" t="s">
        <v>650</v>
      </c>
      <c r="C132" s="299">
        <v>11</v>
      </c>
      <c r="D132" s="299" t="s">
        <v>142</v>
      </c>
      <c r="E132" s="299">
        <v>4820000</v>
      </c>
      <c r="F132" s="941"/>
      <c r="G132" s="942">
        <f t="shared" si="18"/>
        <v>0</v>
      </c>
      <c r="H132" s="943"/>
      <c r="I132" s="943"/>
    </row>
    <row r="133" spans="1:9" ht="15.75" hidden="1" x14ac:dyDescent="0.25">
      <c r="A133" s="753" t="s">
        <v>584</v>
      </c>
      <c r="B133" s="299" t="s">
        <v>650</v>
      </c>
      <c r="C133" s="299">
        <v>11</v>
      </c>
      <c r="D133" s="299" t="s">
        <v>142</v>
      </c>
      <c r="E133" s="299">
        <v>4829900</v>
      </c>
      <c r="F133" s="299">
        <v>612</v>
      </c>
      <c r="G133" s="942"/>
      <c r="H133" s="943"/>
      <c r="I133" s="943"/>
    </row>
    <row r="134" spans="1:9" ht="15.75" x14ac:dyDescent="0.25">
      <c r="G134" s="945"/>
      <c r="H134" s="946"/>
      <c r="I134" s="946"/>
    </row>
  </sheetData>
  <mergeCells count="10">
    <mergeCell ref="H8:H9"/>
    <mergeCell ref="I8:I9"/>
    <mergeCell ref="G8:G9"/>
    <mergeCell ref="A6:I6"/>
    <mergeCell ref="A8:A9"/>
    <mergeCell ref="B8:B9"/>
    <mergeCell ref="C8:C9"/>
    <mergeCell ref="D8:D9"/>
    <mergeCell ref="E8:E9"/>
    <mergeCell ref="F8:F9"/>
  </mergeCells>
  <pageMargins left="1.1811023622047245" right="0.15748031496062992" top="0.62992125984251968" bottom="0.55118110236220474" header="0.15748031496062992" footer="0.15748031496062992"/>
  <pageSetup paperSize="9" scale="63" fitToHeight="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topLeftCell="A2" workbookViewId="0">
      <selection activeCell="N15" sqref="N15"/>
    </sheetView>
  </sheetViews>
  <sheetFormatPr defaultColWidth="9.140625"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9.42578125" style="297" customWidth="1"/>
    <col min="9" max="9" width="10.28515625" style="297" customWidth="1"/>
    <col min="10" max="10" width="11" style="297" customWidth="1"/>
    <col min="11" max="11" width="11.28515625" style="297" customWidth="1"/>
    <col min="12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G1" s="328"/>
      <c r="H1" s="328"/>
      <c r="I1" s="1003" t="s">
        <v>815</v>
      </c>
      <c r="J1" s="1003"/>
      <c r="K1" s="1003"/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G2" s="328"/>
      <c r="H2" s="328"/>
      <c r="I2" s="1003" t="s">
        <v>351</v>
      </c>
      <c r="J2" s="1003"/>
      <c r="K2" s="1003"/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G3" s="330"/>
      <c r="H3" s="328"/>
      <c r="I3" s="330" t="s">
        <v>352</v>
      </c>
      <c r="J3" s="330"/>
      <c r="K3" s="330"/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G4" s="328"/>
      <c r="H4" s="328"/>
      <c r="I4" s="1003" t="s">
        <v>814</v>
      </c>
      <c r="J4" s="1003"/>
      <c r="K4" s="1003"/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  <c r="J5" s="334"/>
      <c r="K5" s="334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  <c r="J6" s="334"/>
      <c r="K6" s="334"/>
    </row>
    <row r="7" spans="1:11" ht="35.25" customHeight="1" x14ac:dyDescent="0.25">
      <c r="A7" s="1004" t="s">
        <v>782</v>
      </c>
      <c r="B7" s="1004"/>
      <c r="C7" s="1004"/>
      <c r="D7" s="1004"/>
      <c r="E7" s="1004"/>
      <c r="F7" s="1004"/>
      <c r="G7" s="1004"/>
      <c r="H7" s="1004"/>
      <c r="I7" s="1004"/>
      <c r="J7" s="1004"/>
      <c r="K7" s="1004"/>
    </row>
    <row r="8" spans="1:11" s="338" customFormat="1" ht="24" customHeight="1" x14ac:dyDescent="0.2">
      <c r="A8" s="336"/>
      <c r="B8" s="337"/>
      <c r="C8" s="336"/>
      <c r="D8" s="336"/>
      <c r="E8" s="336"/>
      <c r="F8" s="336"/>
      <c r="G8" s="336"/>
      <c r="H8" s="336"/>
      <c r="I8" s="336"/>
      <c r="J8" s="336"/>
      <c r="K8" s="287" t="s">
        <v>719</v>
      </c>
    </row>
    <row r="9" spans="1:11" s="339" customFormat="1" ht="17.25" customHeight="1" x14ac:dyDescent="0.2">
      <c r="A9" s="1006" t="s">
        <v>353</v>
      </c>
      <c r="B9" s="1007" t="s">
        <v>544</v>
      </c>
      <c r="C9" s="1008" t="s">
        <v>354</v>
      </c>
      <c r="D9" s="1008" t="s">
        <v>355</v>
      </c>
      <c r="E9" s="1009" t="s">
        <v>545</v>
      </c>
      <c r="F9" s="1009" t="s">
        <v>546</v>
      </c>
      <c r="G9" s="1005" t="s">
        <v>356</v>
      </c>
      <c r="H9" s="1005"/>
      <c r="I9" s="1005"/>
      <c r="J9" s="1010" t="s">
        <v>720</v>
      </c>
      <c r="K9" s="1010" t="s">
        <v>721</v>
      </c>
    </row>
    <row r="10" spans="1:11" s="339" customFormat="1" ht="58.5" customHeight="1" x14ac:dyDescent="0.15">
      <c r="A10" s="1006"/>
      <c r="B10" s="1007"/>
      <c r="C10" s="1008"/>
      <c r="D10" s="1008"/>
      <c r="E10" s="1009"/>
      <c r="F10" s="1009"/>
      <c r="G10" s="313" t="s">
        <v>978</v>
      </c>
      <c r="H10" s="316" t="s">
        <v>735</v>
      </c>
      <c r="I10" s="305" t="s">
        <v>736</v>
      </c>
      <c r="J10" s="1010"/>
      <c r="K10" s="1010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344">
        <f>SUM(G13+G165+G184)</f>
        <v>991346.90000000014</v>
      </c>
      <c r="H12" s="344">
        <f>SUM(H13+H165+H184)</f>
        <v>0</v>
      </c>
      <c r="I12" s="344">
        <f>SUM(I13+I165+I184)</f>
        <v>991346.90000000014</v>
      </c>
      <c r="J12" s="344">
        <f>SUM(J13+J165+J184)</f>
        <v>1044531</v>
      </c>
      <c r="K12" s="344">
        <f>SUM(K13+K165+K184)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SUM(G14+G70+G84+G117)</f>
        <v>270225.10000000003</v>
      </c>
      <c r="H13" s="350">
        <f>SUM(H14+H70+H84+H117)</f>
        <v>0</v>
      </c>
      <c r="I13" s="350">
        <f>SUM(I14+I70+I84+I117)</f>
        <v>270225.10000000003</v>
      </c>
      <c r="J13" s="350">
        <f>SUM(J14+J70+J84+J117)</f>
        <v>278295.8</v>
      </c>
      <c r="K13" s="350">
        <f>SUM(K14+K70+K84+K117)</f>
        <v>285332.5</v>
      </c>
    </row>
    <row r="14" spans="1:11" ht="13.5" customHeight="1" x14ac:dyDescent="0.2">
      <c r="A14" s="304" t="s">
        <v>357</v>
      </c>
      <c r="B14" s="300" t="s">
        <v>567</v>
      </c>
      <c r="C14" s="301">
        <v>1</v>
      </c>
      <c r="D14" s="301" t="s">
        <v>358</v>
      </c>
      <c r="E14" s="302" t="s">
        <v>358</v>
      </c>
      <c r="F14" s="303" t="s">
        <v>358</v>
      </c>
      <c r="G14" s="352">
        <f>SUM(G15+G21)</f>
        <v>19277.300000000003</v>
      </c>
      <c r="H14" s="352">
        <f>SUM(H15+H21)</f>
        <v>0</v>
      </c>
      <c r="I14" s="352">
        <f>SUM(I15+I21)</f>
        <v>19277.300000000003</v>
      </c>
      <c r="J14" s="352">
        <v>19233</v>
      </c>
      <c r="K14" s="352">
        <v>19314.3</v>
      </c>
    </row>
    <row r="15" spans="1:11" ht="14.25" customHeight="1" x14ac:dyDescent="0.2">
      <c r="A15" s="304" t="s">
        <v>150</v>
      </c>
      <c r="B15" s="300" t="s">
        <v>567</v>
      </c>
      <c r="C15" s="301">
        <v>1</v>
      </c>
      <c r="D15" s="301">
        <v>5</v>
      </c>
      <c r="E15" s="302" t="s">
        <v>358</v>
      </c>
      <c r="F15" s="303" t="s">
        <v>358</v>
      </c>
      <c r="G15" s="352">
        <v>9.4</v>
      </c>
      <c r="H15" s="303"/>
      <c r="I15" s="352">
        <v>9.4</v>
      </c>
      <c r="J15" s="352">
        <v>0</v>
      </c>
      <c r="K15" s="352">
        <v>0</v>
      </c>
    </row>
    <row r="16" spans="1:11" ht="24.75" customHeight="1" x14ac:dyDescent="0.2">
      <c r="A16" s="304" t="s">
        <v>568</v>
      </c>
      <c r="B16" s="300" t="s">
        <v>567</v>
      </c>
      <c r="C16" s="301">
        <v>1</v>
      </c>
      <c r="D16" s="301">
        <v>5</v>
      </c>
      <c r="E16" s="302">
        <v>10000</v>
      </c>
      <c r="F16" s="303" t="s">
        <v>358</v>
      </c>
      <c r="G16" s="352">
        <v>9.4</v>
      </c>
      <c r="H16" s="303"/>
      <c r="I16" s="352">
        <v>9.4</v>
      </c>
      <c r="J16" s="352">
        <v>0</v>
      </c>
      <c r="K16" s="352">
        <v>0</v>
      </c>
    </row>
    <row r="17" spans="1:11" ht="24" customHeight="1" x14ac:dyDescent="0.2">
      <c r="A17" s="304" t="s">
        <v>569</v>
      </c>
      <c r="B17" s="300" t="s">
        <v>567</v>
      </c>
      <c r="C17" s="301">
        <v>1</v>
      </c>
      <c r="D17" s="301">
        <v>5</v>
      </c>
      <c r="E17" s="302">
        <v>14000</v>
      </c>
      <c r="F17" s="303" t="s">
        <v>358</v>
      </c>
      <c r="G17" s="352">
        <v>9.4</v>
      </c>
      <c r="H17" s="303"/>
      <c r="I17" s="352">
        <v>9.4</v>
      </c>
      <c r="J17" s="352">
        <v>0</v>
      </c>
      <c r="K17" s="352">
        <v>0</v>
      </c>
    </row>
    <row r="18" spans="1:11" ht="29.25" customHeight="1" x14ac:dyDescent="0.2">
      <c r="A18" s="304" t="s">
        <v>561</v>
      </c>
      <c r="B18" s="300" t="s">
        <v>567</v>
      </c>
      <c r="C18" s="301">
        <v>1</v>
      </c>
      <c r="D18" s="301">
        <v>5</v>
      </c>
      <c r="E18" s="302">
        <v>14000</v>
      </c>
      <c r="F18" s="303">
        <v>200</v>
      </c>
      <c r="G18" s="352">
        <v>9.4</v>
      </c>
      <c r="H18" s="303"/>
      <c r="I18" s="352">
        <v>9.4</v>
      </c>
      <c r="J18" s="352">
        <v>0</v>
      </c>
      <c r="K18" s="352">
        <v>0</v>
      </c>
    </row>
    <row r="19" spans="1:11" ht="25.5" customHeight="1" x14ac:dyDescent="0.2">
      <c r="A19" s="304" t="s">
        <v>570</v>
      </c>
      <c r="B19" s="300" t="s">
        <v>567</v>
      </c>
      <c r="C19" s="301">
        <v>1</v>
      </c>
      <c r="D19" s="301">
        <v>5</v>
      </c>
      <c r="E19" s="302">
        <v>14000</v>
      </c>
      <c r="F19" s="303">
        <v>240</v>
      </c>
      <c r="G19" s="352">
        <v>9.4</v>
      </c>
      <c r="H19" s="303"/>
      <c r="I19" s="352">
        <v>9.4</v>
      </c>
      <c r="J19" s="352">
        <v>0</v>
      </c>
      <c r="K19" s="352">
        <v>0</v>
      </c>
    </row>
    <row r="20" spans="1:11" ht="30.75" customHeight="1" x14ac:dyDescent="0.2">
      <c r="A20" s="304" t="s">
        <v>563</v>
      </c>
      <c r="B20" s="300" t="s">
        <v>567</v>
      </c>
      <c r="C20" s="301">
        <v>1</v>
      </c>
      <c r="D20" s="301">
        <v>5</v>
      </c>
      <c r="E20" s="302">
        <v>14000</v>
      </c>
      <c r="F20" s="303">
        <v>244</v>
      </c>
      <c r="G20" s="352">
        <v>9.4</v>
      </c>
      <c r="H20" s="303"/>
      <c r="I20" s="352">
        <v>9.4</v>
      </c>
      <c r="J20" s="352">
        <v>0</v>
      </c>
      <c r="K20" s="352">
        <v>0</v>
      </c>
    </row>
    <row r="21" spans="1:11" ht="27" hidden="1" customHeight="1" x14ac:dyDescent="0.2">
      <c r="A21" s="304" t="s">
        <v>162</v>
      </c>
      <c r="B21" s="300" t="s">
        <v>567</v>
      </c>
      <c r="C21" s="301">
        <v>1</v>
      </c>
      <c r="D21" s="301">
        <v>13</v>
      </c>
      <c r="E21" s="302" t="s">
        <v>358</v>
      </c>
      <c r="F21" s="303" t="s">
        <v>358</v>
      </c>
      <c r="G21" s="352">
        <f>SUM(G24+G28+G36)</f>
        <v>19267.900000000001</v>
      </c>
      <c r="H21" s="303"/>
      <c r="I21" s="352">
        <f>SUM(I24+I28+I36)</f>
        <v>19267.900000000001</v>
      </c>
      <c r="J21" s="352">
        <f>SUM(J24+J28+J36)</f>
        <v>19233</v>
      </c>
      <c r="K21" s="352">
        <f>SUM(K24+K28+K36)</f>
        <v>19314.300000000003</v>
      </c>
    </row>
    <row r="22" spans="1:11" ht="24" hidden="1" customHeight="1" x14ac:dyDescent="0.2">
      <c r="A22" s="304" t="s">
        <v>568</v>
      </c>
      <c r="B22" s="300" t="s">
        <v>567</v>
      </c>
      <c r="C22" s="301">
        <v>1</v>
      </c>
      <c r="D22" s="301">
        <v>13</v>
      </c>
      <c r="E22" s="302">
        <v>10000</v>
      </c>
      <c r="F22" s="303" t="s">
        <v>358</v>
      </c>
      <c r="G22" s="352"/>
      <c r="H22" s="303"/>
      <c r="I22" s="352"/>
      <c r="J22" s="352"/>
      <c r="K22" s="352"/>
    </row>
    <row r="23" spans="1:11" ht="28.5" customHeight="1" x14ac:dyDescent="0.2">
      <c r="A23" s="304" t="s">
        <v>571</v>
      </c>
      <c r="B23" s="300" t="s">
        <v>567</v>
      </c>
      <c r="C23" s="301">
        <v>1</v>
      </c>
      <c r="D23" s="301">
        <v>13</v>
      </c>
      <c r="E23" s="302">
        <v>13800</v>
      </c>
      <c r="F23" s="303" t="s">
        <v>358</v>
      </c>
      <c r="G23" s="352"/>
      <c r="H23" s="303"/>
      <c r="I23" s="352"/>
      <c r="J23" s="352"/>
      <c r="K23" s="352"/>
    </row>
    <row r="24" spans="1:11" ht="38.25" customHeight="1" x14ac:dyDescent="0.2">
      <c r="A24" s="304" t="s">
        <v>572</v>
      </c>
      <c r="B24" s="300" t="s">
        <v>567</v>
      </c>
      <c r="C24" s="301">
        <v>1</v>
      </c>
      <c r="D24" s="301">
        <v>13</v>
      </c>
      <c r="E24" s="302">
        <v>13801</v>
      </c>
      <c r="F24" s="303" t="s">
        <v>358</v>
      </c>
      <c r="G24" s="352">
        <v>4588.8</v>
      </c>
      <c r="H24" s="303"/>
      <c r="I24" s="352">
        <v>4588.8</v>
      </c>
      <c r="J24" s="352">
        <v>4479.3</v>
      </c>
      <c r="K24" s="352">
        <v>4608.2</v>
      </c>
    </row>
    <row r="25" spans="1:11" ht="26.25" customHeight="1" x14ac:dyDescent="0.2">
      <c r="A25" s="304" t="s">
        <v>557</v>
      </c>
      <c r="B25" s="300" t="s">
        <v>567</v>
      </c>
      <c r="C25" s="301">
        <v>1</v>
      </c>
      <c r="D25" s="301">
        <v>13</v>
      </c>
      <c r="E25" s="302">
        <v>13801</v>
      </c>
      <c r="F25" s="303">
        <v>100</v>
      </c>
      <c r="G25" s="352">
        <v>4588.8</v>
      </c>
      <c r="H25" s="303"/>
      <c r="I25" s="352">
        <v>4588.8</v>
      </c>
      <c r="J25" s="352">
        <v>4479.3</v>
      </c>
      <c r="K25" s="352">
        <v>4608.2</v>
      </c>
    </row>
    <row r="26" spans="1:11" ht="30" customHeight="1" x14ac:dyDescent="0.2">
      <c r="A26" s="304" t="s">
        <v>558</v>
      </c>
      <c r="B26" s="300" t="s">
        <v>567</v>
      </c>
      <c r="C26" s="301">
        <v>1</v>
      </c>
      <c r="D26" s="301">
        <v>13</v>
      </c>
      <c r="E26" s="302">
        <v>13801</v>
      </c>
      <c r="F26" s="303">
        <v>120</v>
      </c>
      <c r="G26" s="352">
        <v>4588.8</v>
      </c>
      <c r="H26" s="303"/>
      <c r="I26" s="352">
        <v>4588.8</v>
      </c>
      <c r="J26" s="352">
        <v>4479.3</v>
      </c>
      <c r="K26" s="352">
        <v>4608.2</v>
      </c>
    </row>
    <row r="27" spans="1:11" ht="21.75" customHeight="1" x14ac:dyDescent="0.2">
      <c r="A27" s="304" t="s">
        <v>559</v>
      </c>
      <c r="B27" s="300" t="s">
        <v>567</v>
      </c>
      <c r="C27" s="301">
        <v>1</v>
      </c>
      <c r="D27" s="301">
        <v>13</v>
      </c>
      <c r="E27" s="302">
        <v>13801</v>
      </c>
      <c r="F27" s="303">
        <v>121</v>
      </c>
      <c r="G27" s="352">
        <v>4588.8</v>
      </c>
      <c r="H27" s="303"/>
      <c r="I27" s="352">
        <v>4588.8</v>
      </c>
      <c r="J27" s="352">
        <v>4479.3</v>
      </c>
      <c r="K27" s="352">
        <v>4608.2</v>
      </c>
    </row>
    <row r="28" spans="1:11" ht="44.25" customHeight="1" x14ac:dyDescent="0.2">
      <c r="A28" s="304" t="s">
        <v>573</v>
      </c>
      <c r="B28" s="300" t="s">
        <v>567</v>
      </c>
      <c r="C28" s="301">
        <v>1</v>
      </c>
      <c r="D28" s="301">
        <v>13</v>
      </c>
      <c r="E28" s="302">
        <v>13802</v>
      </c>
      <c r="F28" s="303" t="s">
        <v>358</v>
      </c>
      <c r="G28" s="352">
        <f>SUM(G29+G33)</f>
        <v>2501.8000000000002</v>
      </c>
      <c r="H28" s="303"/>
      <c r="I28" s="352">
        <f>SUM(I29+I33)</f>
        <v>2501.8000000000002</v>
      </c>
      <c r="J28" s="352">
        <f>SUM(J29+J33)</f>
        <v>2501.8000000000002</v>
      </c>
      <c r="K28" s="352">
        <f>SUM(K29+K33)</f>
        <v>2501.8000000000002</v>
      </c>
    </row>
    <row r="29" spans="1:11" ht="24.75" customHeight="1" x14ac:dyDescent="0.2">
      <c r="A29" s="304" t="s">
        <v>557</v>
      </c>
      <c r="B29" s="300" t="s">
        <v>567</v>
      </c>
      <c r="C29" s="301">
        <v>1</v>
      </c>
      <c r="D29" s="301">
        <v>13</v>
      </c>
      <c r="E29" s="302">
        <v>13802</v>
      </c>
      <c r="F29" s="303">
        <v>100</v>
      </c>
      <c r="G29" s="352">
        <f>SUM(G30)</f>
        <v>2131.8000000000002</v>
      </c>
      <c r="H29" s="303"/>
      <c r="I29" s="352">
        <f>SUM(I30)</f>
        <v>2131.8000000000002</v>
      </c>
      <c r="J29" s="352">
        <f>SUM(J30)</f>
        <v>2131.8000000000002</v>
      </c>
      <c r="K29" s="352">
        <f>SUM(K30)</f>
        <v>2131.8000000000002</v>
      </c>
    </row>
    <row r="30" spans="1:11" ht="24.75" customHeight="1" x14ac:dyDescent="0.2">
      <c r="A30" s="304" t="s">
        <v>558</v>
      </c>
      <c r="B30" s="300" t="s">
        <v>567</v>
      </c>
      <c r="C30" s="301">
        <v>1</v>
      </c>
      <c r="D30" s="301">
        <v>13</v>
      </c>
      <c r="E30" s="302">
        <v>13802</v>
      </c>
      <c r="F30" s="303">
        <v>120</v>
      </c>
      <c r="G30" s="352">
        <f>SUM(G31:G32)</f>
        <v>2131.8000000000002</v>
      </c>
      <c r="H30" s="303"/>
      <c r="I30" s="352">
        <f>SUM(I31:I32)</f>
        <v>2131.8000000000002</v>
      </c>
      <c r="J30" s="352">
        <f>SUM(J31:J32)</f>
        <v>2131.8000000000002</v>
      </c>
      <c r="K30" s="352">
        <f>SUM(K31:K32)</f>
        <v>2131.8000000000002</v>
      </c>
    </row>
    <row r="31" spans="1:11" ht="18" customHeight="1" x14ac:dyDescent="0.2">
      <c r="A31" s="304" t="s">
        <v>559</v>
      </c>
      <c r="B31" s="300" t="s">
        <v>567</v>
      </c>
      <c r="C31" s="301">
        <v>1</v>
      </c>
      <c r="D31" s="301">
        <v>13</v>
      </c>
      <c r="E31" s="302">
        <v>13802</v>
      </c>
      <c r="F31" s="303">
        <v>121</v>
      </c>
      <c r="G31" s="352">
        <v>1991</v>
      </c>
      <c r="H31" s="303"/>
      <c r="I31" s="352">
        <v>1991</v>
      </c>
      <c r="J31" s="352">
        <v>1991</v>
      </c>
      <c r="K31" s="352">
        <v>1991</v>
      </c>
    </row>
    <row r="32" spans="1:11" ht="24" customHeight="1" x14ac:dyDescent="0.2">
      <c r="A32" s="304" t="s">
        <v>560</v>
      </c>
      <c r="B32" s="300" t="s">
        <v>567</v>
      </c>
      <c r="C32" s="301">
        <v>1</v>
      </c>
      <c r="D32" s="301">
        <v>13</v>
      </c>
      <c r="E32" s="302">
        <v>13802</v>
      </c>
      <c r="F32" s="303">
        <v>122</v>
      </c>
      <c r="G32" s="352">
        <v>140.80000000000001</v>
      </c>
      <c r="H32" s="303"/>
      <c r="I32" s="352">
        <v>140.80000000000001</v>
      </c>
      <c r="J32" s="352">
        <v>140.80000000000001</v>
      </c>
      <c r="K32" s="352">
        <v>140.80000000000001</v>
      </c>
    </row>
    <row r="33" spans="1:11" ht="28.5" customHeight="1" x14ac:dyDescent="0.2">
      <c r="A33" s="304" t="s">
        <v>561</v>
      </c>
      <c r="B33" s="300" t="s">
        <v>567</v>
      </c>
      <c r="C33" s="301">
        <v>1</v>
      </c>
      <c r="D33" s="301">
        <v>13</v>
      </c>
      <c r="E33" s="302">
        <v>13802</v>
      </c>
      <c r="F33" s="303">
        <v>200</v>
      </c>
      <c r="G33" s="352">
        <f>SUM(G34)</f>
        <v>370</v>
      </c>
      <c r="H33" s="303"/>
      <c r="I33" s="352">
        <f t="shared" ref="I33:K34" si="0">SUM(I34)</f>
        <v>370</v>
      </c>
      <c r="J33" s="352">
        <f t="shared" si="0"/>
        <v>370</v>
      </c>
      <c r="K33" s="352">
        <f t="shared" si="0"/>
        <v>370</v>
      </c>
    </row>
    <row r="34" spans="1:11" ht="30" customHeight="1" x14ac:dyDescent="0.2">
      <c r="A34" s="304" t="s">
        <v>562</v>
      </c>
      <c r="B34" s="300" t="s">
        <v>567</v>
      </c>
      <c r="C34" s="301">
        <v>1</v>
      </c>
      <c r="D34" s="301">
        <v>13</v>
      </c>
      <c r="E34" s="302">
        <v>13802</v>
      </c>
      <c r="F34" s="303">
        <v>240</v>
      </c>
      <c r="G34" s="352">
        <f>SUM(G35)</f>
        <v>370</v>
      </c>
      <c r="H34" s="303"/>
      <c r="I34" s="352">
        <f t="shared" si="0"/>
        <v>370</v>
      </c>
      <c r="J34" s="352">
        <f t="shared" si="0"/>
        <v>370</v>
      </c>
      <c r="K34" s="352">
        <f t="shared" si="0"/>
        <v>370</v>
      </c>
    </row>
    <row r="35" spans="1:11" ht="27.75" customHeight="1" x14ac:dyDescent="0.2">
      <c r="A35" s="304" t="s">
        <v>563</v>
      </c>
      <c r="B35" s="300" t="s">
        <v>567</v>
      </c>
      <c r="C35" s="301">
        <v>1</v>
      </c>
      <c r="D35" s="301">
        <v>13</v>
      </c>
      <c r="E35" s="302">
        <v>13802</v>
      </c>
      <c r="F35" s="303">
        <v>244</v>
      </c>
      <c r="G35" s="352">
        <v>370</v>
      </c>
      <c r="H35" s="303"/>
      <c r="I35" s="352">
        <v>370</v>
      </c>
      <c r="J35" s="352">
        <v>370</v>
      </c>
      <c r="K35" s="352">
        <v>370</v>
      </c>
    </row>
    <row r="36" spans="1:11" ht="21.75" customHeight="1" x14ac:dyDescent="0.2">
      <c r="A36" s="304" t="s">
        <v>556</v>
      </c>
      <c r="B36" s="300" t="s">
        <v>567</v>
      </c>
      <c r="C36" s="301">
        <v>1</v>
      </c>
      <c r="D36" s="301">
        <v>13</v>
      </c>
      <c r="E36" s="302">
        <v>20400</v>
      </c>
      <c r="F36" s="303" t="s">
        <v>358</v>
      </c>
      <c r="G36" s="352">
        <v>12177.300000000001</v>
      </c>
      <c r="H36" s="303"/>
      <c r="I36" s="352">
        <v>12177.300000000001</v>
      </c>
      <c r="J36" s="352">
        <v>12251.900000000001</v>
      </c>
      <c r="K36" s="352">
        <v>12204.300000000001</v>
      </c>
    </row>
    <row r="37" spans="1:11" ht="87.75" customHeight="1" x14ac:dyDescent="0.2">
      <c r="A37" s="304" t="s">
        <v>574</v>
      </c>
      <c r="B37" s="300" t="s">
        <v>567</v>
      </c>
      <c r="C37" s="301">
        <v>1</v>
      </c>
      <c r="D37" s="301">
        <v>13</v>
      </c>
      <c r="E37" s="302">
        <v>20000</v>
      </c>
      <c r="F37" s="303" t="s">
        <v>358</v>
      </c>
      <c r="G37" s="352">
        <v>12177.300000000001</v>
      </c>
      <c r="H37" s="303"/>
      <c r="I37" s="352">
        <v>12177.300000000001</v>
      </c>
      <c r="J37" s="352">
        <v>12251.900000000001</v>
      </c>
      <c r="K37" s="352">
        <v>12204.300000000001</v>
      </c>
    </row>
    <row r="38" spans="1:11" ht="29.25" customHeight="1" x14ac:dyDescent="0.2">
      <c r="A38" s="304" t="s">
        <v>575</v>
      </c>
      <c r="B38" s="300" t="s">
        <v>567</v>
      </c>
      <c r="C38" s="301">
        <v>1</v>
      </c>
      <c r="D38" s="301">
        <v>13</v>
      </c>
      <c r="E38" s="302">
        <v>20400</v>
      </c>
      <c r="F38" s="303" t="s">
        <v>358</v>
      </c>
      <c r="G38" s="352">
        <f>SUM(G39+G43)</f>
        <v>7718.5</v>
      </c>
      <c r="H38" s="303"/>
      <c r="I38" s="352">
        <f>SUM(I39+I43)</f>
        <v>7718.5</v>
      </c>
      <c r="J38" s="352">
        <f>SUM(J39+J43)</f>
        <v>7718.5</v>
      </c>
      <c r="K38" s="352">
        <f>SUM(K39+K43)</f>
        <v>7718.5</v>
      </c>
    </row>
    <row r="39" spans="1:11" ht="25.5" customHeight="1" x14ac:dyDescent="0.2">
      <c r="A39" s="304" t="s">
        <v>557</v>
      </c>
      <c r="B39" s="300" t="s">
        <v>567</v>
      </c>
      <c r="C39" s="301">
        <v>1</v>
      </c>
      <c r="D39" s="301">
        <v>13</v>
      </c>
      <c r="E39" s="302">
        <v>20400</v>
      </c>
      <c r="F39" s="303">
        <v>100</v>
      </c>
      <c r="G39" s="352">
        <f>SUM(G40)</f>
        <v>5238.3</v>
      </c>
      <c r="H39" s="303"/>
      <c r="I39" s="352">
        <f>SUM(I40)</f>
        <v>5238.3</v>
      </c>
      <c r="J39" s="352">
        <f>SUM(J40)</f>
        <v>5238.3</v>
      </c>
      <c r="K39" s="352">
        <f>SUM(K40)</f>
        <v>5238.3</v>
      </c>
    </row>
    <row r="40" spans="1:11" ht="28.5" customHeight="1" x14ac:dyDescent="0.2">
      <c r="A40" s="304" t="s">
        <v>558</v>
      </c>
      <c r="B40" s="300" t="s">
        <v>567</v>
      </c>
      <c r="C40" s="301">
        <v>1</v>
      </c>
      <c r="D40" s="301">
        <v>13</v>
      </c>
      <c r="E40" s="302">
        <v>20400</v>
      </c>
      <c r="F40" s="303">
        <v>120</v>
      </c>
      <c r="G40" s="352">
        <f>SUM(G41:G42)</f>
        <v>5238.3</v>
      </c>
      <c r="H40" s="303"/>
      <c r="I40" s="352">
        <f>SUM(I41:I42)</f>
        <v>5238.3</v>
      </c>
      <c r="J40" s="352">
        <f>SUM(J41:J42)</f>
        <v>5238.3</v>
      </c>
      <c r="K40" s="352">
        <f>SUM(K41:K42)</f>
        <v>5238.3</v>
      </c>
    </row>
    <row r="41" spans="1:11" ht="18.75" customHeight="1" x14ac:dyDescent="0.2">
      <c r="A41" s="304" t="s">
        <v>559</v>
      </c>
      <c r="B41" s="300" t="s">
        <v>567</v>
      </c>
      <c r="C41" s="301">
        <v>1</v>
      </c>
      <c r="D41" s="301">
        <v>13</v>
      </c>
      <c r="E41" s="302">
        <v>20400</v>
      </c>
      <c r="F41" s="303">
        <v>121</v>
      </c>
      <c r="G41" s="352">
        <v>4953.3</v>
      </c>
      <c r="H41" s="303"/>
      <c r="I41" s="352">
        <v>4953.3</v>
      </c>
      <c r="J41" s="352">
        <v>4953.3</v>
      </c>
      <c r="K41" s="352">
        <v>4953.3</v>
      </c>
    </row>
    <row r="42" spans="1:11" ht="26.25" customHeight="1" x14ac:dyDescent="0.2">
      <c r="A42" s="304" t="s">
        <v>560</v>
      </c>
      <c r="B42" s="300" t="s">
        <v>567</v>
      </c>
      <c r="C42" s="301">
        <v>1</v>
      </c>
      <c r="D42" s="301">
        <v>13</v>
      </c>
      <c r="E42" s="302">
        <v>20400</v>
      </c>
      <c r="F42" s="303">
        <v>122</v>
      </c>
      <c r="G42" s="352">
        <v>285</v>
      </c>
      <c r="H42" s="303"/>
      <c r="I42" s="352">
        <v>285</v>
      </c>
      <c r="J42" s="352">
        <v>285</v>
      </c>
      <c r="K42" s="352">
        <v>285</v>
      </c>
    </row>
    <row r="43" spans="1:11" ht="24.75" customHeight="1" x14ac:dyDescent="0.2">
      <c r="A43" s="304" t="s">
        <v>561</v>
      </c>
      <c r="B43" s="300" t="s">
        <v>567</v>
      </c>
      <c r="C43" s="301">
        <v>1</v>
      </c>
      <c r="D43" s="301">
        <v>13</v>
      </c>
      <c r="E43" s="302">
        <v>20400</v>
      </c>
      <c r="F43" s="303">
        <v>200</v>
      </c>
      <c r="G43" s="352">
        <f>SUM(G44)</f>
        <v>2480.1999999999998</v>
      </c>
      <c r="H43" s="303"/>
      <c r="I43" s="352">
        <f t="shared" ref="I43:K44" si="1">SUM(I44)</f>
        <v>2480.1999999999998</v>
      </c>
      <c r="J43" s="352">
        <f t="shared" si="1"/>
        <v>2480.1999999999998</v>
      </c>
      <c r="K43" s="352">
        <f t="shared" si="1"/>
        <v>2480.1999999999998</v>
      </c>
    </row>
    <row r="44" spans="1:11" ht="32.25" customHeight="1" x14ac:dyDescent="0.2">
      <c r="A44" s="304" t="s">
        <v>562</v>
      </c>
      <c r="B44" s="300" t="s">
        <v>567</v>
      </c>
      <c r="C44" s="301">
        <v>1</v>
      </c>
      <c r="D44" s="301">
        <v>13</v>
      </c>
      <c r="E44" s="302">
        <v>20400</v>
      </c>
      <c r="F44" s="303">
        <v>240</v>
      </c>
      <c r="G44" s="352">
        <f>SUM(G45)</f>
        <v>2480.1999999999998</v>
      </c>
      <c r="H44" s="303"/>
      <c r="I44" s="352">
        <f t="shared" si="1"/>
        <v>2480.1999999999998</v>
      </c>
      <c r="J44" s="352">
        <f t="shared" si="1"/>
        <v>2480.1999999999998</v>
      </c>
      <c r="K44" s="352">
        <f t="shared" si="1"/>
        <v>2480.1999999999998</v>
      </c>
    </row>
    <row r="45" spans="1:11" ht="31.5" customHeight="1" x14ac:dyDescent="0.2">
      <c r="A45" s="304" t="s">
        <v>563</v>
      </c>
      <c r="B45" s="300" t="s">
        <v>567</v>
      </c>
      <c r="C45" s="301">
        <v>1</v>
      </c>
      <c r="D45" s="301">
        <v>13</v>
      </c>
      <c r="E45" s="302">
        <v>20400</v>
      </c>
      <c r="F45" s="303">
        <v>244</v>
      </c>
      <c r="G45" s="352">
        <v>2480.1999999999998</v>
      </c>
      <c r="H45" s="303"/>
      <c r="I45" s="352">
        <v>2480.1999999999998</v>
      </c>
      <c r="J45" s="352">
        <v>2480.1999999999998</v>
      </c>
      <c r="K45" s="352">
        <v>2480.1999999999998</v>
      </c>
    </row>
    <row r="46" spans="1:11" ht="30" customHeight="1" x14ac:dyDescent="0.2">
      <c r="A46" s="304" t="s">
        <v>576</v>
      </c>
      <c r="B46" s="300" t="s">
        <v>567</v>
      </c>
      <c r="C46" s="301">
        <v>1</v>
      </c>
      <c r="D46" s="301">
        <v>13</v>
      </c>
      <c r="E46" s="302">
        <v>20400</v>
      </c>
      <c r="F46" s="303" t="s">
        <v>358</v>
      </c>
      <c r="G46" s="352">
        <f>SUM(G47+G51)</f>
        <v>3427</v>
      </c>
      <c r="H46" s="303"/>
      <c r="I46" s="352">
        <f>SUM(I47+I51)</f>
        <v>3427</v>
      </c>
      <c r="J46" s="352">
        <f>SUM(J47+J51)</f>
        <v>3427</v>
      </c>
      <c r="K46" s="352">
        <f>SUM(K47+K51)</f>
        <v>3427</v>
      </c>
    </row>
    <row r="47" spans="1:11" ht="49.5" customHeight="1" x14ac:dyDescent="0.2">
      <c r="A47" s="304" t="s">
        <v>557</v>
      </c>
      <c r="B47" s="300" t="s">
        <v>567</v>
      </c>
      <c r="C47" s="301">
        <v>1</v>
      </c>
      <c r="D47" s="301">
        <v>13</v>
      </c>
      <c r="E47" s="302">
        <v>20400</v>
      </c>
      <c r="F47" s="303">
        <v>100</v>
      </c>
      <c r="G47" s="352">
        <f>SUM(G48)</f>
        <v>2745.3</v>
      </c>
      <c r="H47" s="303"/>
      <c r="I47" s="352">
        <f>SUM(I48)</f>
        <v>2745.3</v>
      </c>
      <c r="J47" s="352">
        <f>SUM(J48)</f>
        <v>2745.3</v>
      </c>
      <c r="K47" s="352">
        <f>SUM(K48)</f>
        <v>2745.3</v>
      </c>
    </row>
    <row r="48" spans="1:11" ht="24.75" customHeight="1" x14ac:dyDescent="0.2">
      <c r="A48" s="304" t="s">
        <v>558</v>
      </c>
      <c r="B48" s="300" t="s">
        <v>567</v>
      </c>
      <c r="C48" s="301">
        <v>1</v>
      </c>
      <c r="D48" s="301">
        <v>13</v>
      </c>
      <c r="E48" s="302">
        <v>20400</v>
      </c>
      <c r="F48" s="303">
        <v>120</v>
      </c>
      <c r="G48" s="352">
        <f>SUM(G49:G50)</f>
        <v>2745.3</v>
      </c>
      <c r="H48" s="303"/>
      <c r="I48" s="352">
        <f>SUM(I49:I50)</f>
        <v>2745.3</v>
      </c>
      <c r="J48" s="352">
        <f>SUM(J49:J50)</f>
        <v>2745.3</v>
      </c>
      <c r="K48" s="352">
        <f>SUM(K49:K50)</f>
        <v>2745.3</v>
      </c>
    </row>
    <row r="49" spans="1:11" ht="20.25" customHeight="1" x14ac:dyDescent="0.2">
      <c r="A49" s="304" t="s">
        <v>559</v>
      </c>
      <c r="B49" s="300" t="s">
        <v>567</v>
      </c>
      <c r="C49" s="301">
        <v>1</v>
      </c>
      <c r="D49" s="301">
        <v>13</v>
      </c>
      <c r="E49" s="302">
        <v>20400</v>
      </c>
      <c r="F49" s="303">
        <v>121</v>
      </c>
      <c r="G49" s="352">
        <v>2595.3000000000002</v>
      </c>
      <c r="H49" s="303"/>
      <c r="I49" s="352">
        <v>2595.3000000000002</v>
      </c>
      <c r="J49" s="352">
        <v>2595.3000000000002</v>
      </c>
      <c r="K49" s="352">
        <v>2595.3000000000002</v>
      </c>
    </row>
    <row r="50" spans="1:11" ht="25.5" customHeight="1" x14ac:dyDescent="0.2">
      <c r="A50" s="304" t="s">
        <v>560</v>
      </c>
      <c r="B50" s="300" t="s">
        <v>567</v>
      </c>
      <c r="C50" s="301">
        <v>1</v>
      </c>
      <c r="D50" s="301">
        <v>13</v>
      </c>
      <c r="E50" s="302">
        <v>20400</v>
      </c>
      <c r="F50" s="303">
        <v>122</v>
      </c>
      <c r="G50" s="352">
        <v>150</v>
      </c>
      <c r="H50" s="303"/>
      <c r="I50" s="352">
        <v>150</v>
      </c>
      <c r="J50" s="352">
        <v>150</v>
      </c>
      <c r="K50" s="352">
        <v>150</v>
      </c>
    </row>
    <row r="51" spans="1:11" ht="26.25" customHeight="1" x14ac:dyDescent="0.2">
      <c r="A51" s="304" t="s">
        <v>561</v>
      </c>
      <c r="B51" s="300" t="s">
        <v>567</v>
      </c>
      <c r="C51" s="301">
        <v>1</v>
      </c>
      <c r="D51" s="301">
        <v>13</v>
      </c>
      <c r="E51" s="302">
        <v>20400</v>
      </c>
      <c r="F51" s="303">
        <v>200</v>
      </c>
      <c r="G51" s="352">
        <f>SUM(G52)</f>
        <v>681.7</v>
      </c>
      <c r="H51" s="303"/>
      <c r="I51" s="352">
        <f t="shared" ref="I51:K52" si="2">SUM(I52)</f>
        <v>681.7</v>
      </c>
      <c r="J51" s="352">
        <f t="shared" si="2"/>
        <v>681.7</v>
      </c>
      <c r="K51" s="352">
        <f t="shared" si="2"/>
        <v>681.7</v>
      </c>
    </row>
    <row r="52" spans="1:11" ht="29.25" customHeight="1" x14ac:dyDescent="0.2">
      <c r="A52" s="304" t="s">
        <v>562</v>
      </c>
      <c r="B52" s="300" t="s">
        <v>567</v>
      </c>
      <c r="C52" s="301">
        <v>1</v>
      </c>
      <c r="D52" s="301">
        <v>13</v>
      </c>
      <c r="E52" s="302">
        <v>20400</v>
      </c>
      <c r="F52" s="303">
        <v>240</v>
      </c>
      <c r="G52" s="352">
        <f>SUM(G53)</f>
        <v>681.7</v>
      </c>
      <c r="H52" s="303"/>
      <c r="I52" s="352">
        <f t="shared" si="2"/>
        <v>681.7</v>
      </c>
      <c r="J52" s="352">
        <f t="shared" si="2"/>
        <v>681.7</v>
      </c>
      <c r="K52" s="352">
        <f t="shared" si="2"/>
        <v>681.7</v>
      </c>
    </row>
    <row r="53" spans="1:11" ht="30" customHeight="1" x14ac:dyDescent="0.2">
      <c r="A53" s="304" t="s">
        <v>563</v>
      </c>
      <c r="B53" s="300" t="s">
        <v>567</v>
      </c>
      <c r="C53" s="301">
        <v>1</v>
      </c>
      <c r="D53" s="301">
        <v>13</v>
      </c>
      <c r="E53" s="302">
        <v>20400</v>
      </c>
      <c r="F53" s="303">
        <v>244</v>
      </c>
      <c r="G53" s="352">
        <v>681.7</v>
      </c>
      <c r="H53" s="303"/>
      <c r="I53" s="352">
        <v>681.7</v>
      </c>
      <c r="J53" s="352">
        <v>681.7</v>
      </c>
      <c r="K53" s="352">
        <v>681.7</v>
      </c>
    </row>
    <row r="54" spans="1:11" ht="41.25" customHeight="1" x14ac:dyDescent="0.2">
      <c r="A54" s="304" t="s">
        <v>577</v>
      </c>
      <c r="B54" s="300" t="s">
        <v>567</v>
      </c>
      <c r="C54" s="301">
        <v>1</v>
      </c>
      <c r="D54" s="301">
        <v>13</v>
      </c>
      <c r="E54" s="302">
        <v>20400</v>
      </c>
      <c r="F54" s="303" t="s">
        <v>358</v>
      </c>
      <c r="G54" s="352">
        <f>SUM(G55+G59)</f>
        <v>930.7</v>
      </c>
      <c r="H54" s="303"/>
      <c r="I54" s="352">
        <f>SUM(I55+I59)</f>
        <v>930.7</v>
      </c>
      <c r="J54" s="352">
        <f>SUM(J55+J59)</f>
        <v>930.7</v>
      </c>
      <c r="K54" s="352">
        <f>SUM(K55+K59)</f>
        <v>930.7</v>
      </c>
    </row>
    <row r="55" spans="1:11" ht="25.5" customHeight="1" x14ac:dyDescent="0.2">
      <c r="A55" s="304" t="s">
        <v>557</v>
      </c>
      <c r="B55" s="300" t="s">
        <v>567</v>
      </c>
      <c r="C55" s="301">
        <v>1</v>
      </c>
      <c r="D55" s="301">
        <v>13</v>
      </c>
      <c r="E55" s="302">
        <v>20400</v>
      </c>
      <c r="F55" s="303">
        <v>100</v>
      </c>
      <c r="G55" s="352">
        <f>SUM(G56)</f>
        <v>561.4</v>
      </c>
      <c r="H55" s="303"/>
      <c r="I55" s="352">
        <f>SUM(I56)</f>
        <v>561.4</v>
      </c>
      <c r="J55" s="352">
        <f>SUM(J56)</f>
        <v>561.4</v>
      </c>
      <c r="K55" s="352">
        <f>SUM(K56)</f>
        <v>561.4</v>
      </c>
    </row>
    <row r="56" spans="1:11" ht="28.5" customHeight="1" x14ac:dyDescent="0.2">
      <c r="A56" s="304" t="s">
        <v>558</v>
      </c>
      <c r="B56" s="300" t="s">
        <v>567</v>
      </c>
      <c r="C56" s="301">
        <v>1</v>
      </c>
      <c r="D56" s="301">
        <v>13</v>
      </c>
      <c r="E56" s="302">
        <v>20400</v>
      </c>
      <c r="F56" s="303">
        <v>120</v>
      </c>
      <c r="G56" s="352">
        <f>SUM(G57:G58)</f>
        <v>561.4</v>
      </c>
      <c r="H56" s="303"/>
      <c r="I56" s="352">
        <f>SUM(I57:I58)</f>
        <v>561.4</v>
      </c>
      <c r="J56" s="352">
        <f>SUM(J57:J58)</f>
        <v>561.4</v>
      </c>
      <c r="K56" s="352">
        <f>SUM(K57:K58)</f>
        <v>561.4</v>
      </c>
    </row>
    <row r="57" spans="1:11" ht="20.25" customHeight="1" x14ac:dyDescent="0.2">
      <c r="A57" s="304" t="s">
        <v>559</v>
      </c>
      <c r="B57" s="300" t="s">
        <v>567</v>
      </c>
      <c r="C57" s="301">
        <v>1</v>
      </c>
      <c r="D57" s="301">
        <v>13</v>
      </c>
      <c r="E57" s="302">
        <v>20400</v>
      </c>
      <c r="F57" s="303">
        <v>121</v>
      </c>
      <c r="G57" s="352">
        <v>556.4</v>
      </c>
      <c r="H57" s="303"/>
      <c r="I57" s="352">
        <v>556.4</v>
      </c>
      <c r="J57" s="352">
        <v>556.4</v>
      </c>
      <c r="K57" s="352">
        <v>556.4</v>
      </c>
    </row>
    <row r="58" spans="1:11" ht="27.75" customHeight="1" x14ac:dyDescent="0.2">
      <c r="A58" s="304" t="s">
        <v>560</v>
      </c>
      <c r="B58" s="300" t="s">
        <v>567</v>
      </c>
      <c r="C58" s="301">
        <v>1</v>
      </c>
      <c r="D58" s="301">
        <v>13</v>
      </c>
      <c r="E58" s="302">
        <v>20400</v>
      </c>
      <c r="F58" s="303">
        <v>122</v>
      </c>
      <c r="G58" s="352">
        <v>5</v>
      </c>
      <c r="H58" s="303"/>
      <c r="I58" s="352">
        <v>5</v>
      </c>
      <c r="J58" s="352">
        <v>5</v>
      </c>
      <c r="K58" s="352">
        <v>5</v>
      </c>
    </row>
    <row r="59" spans="1:11" ht="27" customHeight="1" x14ac:dyDescent="0.2">
      <c r="A59" s="304" t="s">
        <v>561</v>
      </c>
      <c r="B59" s="300" t="s">
        <v>567</v>
      </c>
      <c r="C59" s="301">
        <v>1</v>
      </c>
      <c r="D59" s="301">
        <v>13</v>
      </c>
      <c r="E59" s="302">
        <v>20400</v>
      </c>
      <c r="F59" s="303">
        <v>200</v>
      </c>
      <c r="G59" s="352">
        <f>SUM(G60)</f>
        <v>369.3</v>
      </c>
      <c r="H59" s="303"/>
      <c r="I59" s="352">
        <f t="shared" ref="I59:K60" si="3">SUM(I60)</f>
        <v>369.3</v>
      </c>
      <c r="J59" s="352">
        <f t="shared" si="3"/>
        <v>369.3</v>
      </c>
      <c r="K59" s="352">
        <f t="shared" si="3"/>
        <v>369.3</v>
      </c>
    </row>
    <row r="60" spans="1:11" ht="24" customHeight="1" x14ac:dyDescent="0.2">
      <c r="A60" s="304" t="s">
        <v>562</v>
      </c>
      <c r="B60" s="300" t="s">
        <v>567</v>
      </c>
      <c r="C60" s="301">
        <v>1</v>
      </c>
      <c r="D60" s="301">
        <v>13</v>
      </c>
      <c r="E60" s="302">
        <v>20400</v>
      </c>
      <c r="F60" s="303">
        <v>240</v>
      </c>
      <c r="G60" s="352">
        <f>SUM(G61)</f>
        <v>369.3</v>
      </c>
      <c r="H60" s="303"/>
      <c r="I60" s="352">
        <f t="shared" si="3"/>
        <v>369.3</v>
      </c>
      <c r="J60" s="352">
        <f t="shared" si="3"/>
        <v>369.3</v>
      </c>
      <c r="K60" s="352">
        <f t="shared" si="3"/>
        <v>369.3</v>
      </c>
    </row>
    <row r="61" spans="1:11" ht="26.25" customHeight="1" x14ac:dyDescent="0.2">
      <c r="A61" s="304" t="s">
        <v>563</v>
      </c>
      <c r="B61" s="300" t="s">
        <v>567</v>
      </c>
      <c r="C61" s="301">
        <v>1</v>
      </c>
      <c r="D61" s="301">
        <v>13</v>
      </c>
      <c r="E61" s="302">
        <v>20400</v>
      </c>
      <c r="F61" s="303">
        <v>244</v>
      </c>
      <c r="G61" s="352">
        <v>369.3</v>
      </c>
      <c r="H61" s="303"/>
      <c r="I61" s="352">
        <v>369.3</v>
      </c>
      <c r="J61" s="352">
        <v>369.3</v>
      </c>
      <c r="K61" s="352">
        <v>369.3</v>
      </c>
    </row>
    <row r="62" spans="1:11" ht="25.5" customHeight="1" x14ac:dyDescent="0.2">
      <c r="A62" s="304" t="s">
        <v>578</v>
      </c>
      <c r="B62" s="300" t="s">
        <v>567</v>
      </c>
      <c r="C62" s="301">
        <v>1</v>
      </c>
      <c r="D62" s="301">
        <v>13</v>
      </c>
      <c r="E62" s="302">
        <v>20400</v>
      </c>
      <c r="F62" s="303" t="s">
        <v>358</v>
      </c>
      <c r="G62" s="352">
        <v>101.1</v>
      </c>
      <c r="H62" s="303"/>
      <c r="I62" s="352">
        <v>101.1</v>
      </c>
      <c r="J62" s="352">
        <v>175.7</v>
      </c>
      <c r="K62" s="352">
        <v>128.1</v>
      </c>
    </row>
    <row r="63" spans="1:11" ht="22.5" customHeight="1" x14ac:dyDescent="0.2">
      <c r="A63" s="304" t="s">
        <v>561</v>
      </c>
      <c r="B63" s="300" t="s">
        <v>567</v>
      </c>
      <c r="C63" s="301">
        <v>1</v>
      </c>
      <c r="D63" s="301">
        <v>13</v>
      </c>
      <c r="E63" s="302">
        <v>20400</v>
      </c>
      <c r="F63" s="303">
        <v>200</v>
      </c>
      <c r="G63" s="352">
        <f>SUM(G64)</f>
        <v>101.1</v>
      </c>
      <c r="H63" s="303"/>
      <c r="I63" s="352">
        <f t="shared" ref="I63:K64" si="4">SUM(I64)</f>
        <v>101.1</v>
      </c>
      <c r="J63" s="352">
        <f t="shared" si="4"/>
        <v>175.7</v>
      </c>
      <c r="K63" s="352">
        <f t="shared" si="4"/>
        <v>128.1</v>
      </c>
    </row>
    <row r="64" spans="1:11" ht="24" customHeight="1" x14ac:dyDescent="0.2">
      <c r="A64" s="304" t="s">
        <v>562</v>
      </c>
      <c r="B64" s="300" t="s">
        <v>567</v>
      </c>
      <c r="C64" s="301">
        <v>1</v>
      </c>
      <c r="D64" s="301">
        <v>13</v>
      </c>
      <c r="E64" s="302">
        <v>20400</v>
      </c>
      <c r="F64" s="303">
        <v>240</v>
      </c>
      <c r="G64" s="352">
        <f>SUM(G65)</f>
        <v>101.1</v>
      </c>
      <c r="H64" s="303"/>
      <c r="I64" s="352">
        <f t="shared" si="4"/>
        <v>101.1</v>
      </c>
      <c r="J64" s="352">
        <f t="shared" si="4"/>
        <v>175.7</v>
      </c>
      <c r="K64" s="352">
        <f t="shared" si="4"/>
        <v>128.1</v>
      </c>
    </row>
    <row r="65" spans="1:11" ht="24" customHeight="1" x14ac:dyDescent="0.2">
      <c r="A65" s="304" t="s">
        <v>563</v>
      </c>
      <c r="B65" s="300" t="s">
        <v>567</v>
      </c>
      <c r="C65" s="301">
        <v>1</v>
      </c>
      <c r="D65" s="301">
        <v>13</v>
      </c>
      <c r="E65" s="302">
        <v>20400</v>
      </c>
      <c r="F65" s="303">
        <v>244</v>
      </c>
      <c r="G65" s="352">
        <v>101.1</v>
      </c>
      <c r="H65" s="303"/>
      <c r="I65" s="352">
        <v>101.1</v>
      </c>
      <c r="J65" s="352">
        <v>175.7</v>
      </c>
      <c r="K65" s="352">
        <v>128.1</v>
      </c>
    </row>
    <row r="66" spans="1:11" ht="24" customHeight="1" x14ac:dyDescent="0.2">
      <c r="A66" s="304" t="s">
        <v>359</v>
      </c>
      <c r="B66" s="300" t="s">
        <v>567</v>
      </c>
      <c r="C66" s="301">
        <v>3</v>
      </c>
      <c r="D66" s="301"/>
      <c r="E66" s="302"/>
      <c r="F66" s="303"/>
      <c r="G66" s="352">
        <f>SUM(G67)</f>
        <v>7090.6</v>
      </c>
      <c r="H66" s="303"/>
      <c r="I66" s="352">
        <f t="shared" ref="I66:K67" si="5">SUM(I67)</f>
        <v>7090.6</v>
      </c>
      <c r="J66" s="352">
        <f t="shared" si="5"/>
        <v>6981.1</v>
      </c>
      <c r="K66" s="352">
        <f t="shared" si="5"/>
        <v>7110</v>
      </c>
    </row>
    <row r="67" spans="1:11" ht="12" customHeight="1" x14ac:dyDescent="0.2">
      <c r="A67" s="304" t="s">
        <v>778</v>
      </c>
      <c r="B67" s="300" t="s">
        <v>567</v>
      </c>
      <c r="C67" s="301">
        <v>3</v>
      </c>
      <c r="D67" s="301">
        <v>4</v>
      </c>
      <c r="E67" s="302"/>
      <c r="F67" s="303"/>
      <c r="G67" s="352">
        <f>SUM(G68)</f>
        <v>7090.6</v>
      </c>
      <c r="H67" s="303"/>
      <c r="I67" s="352">
        <f t="shared" si="5"/>
        <v>7090.6</v>
      </c>
      <c r="J67" s="352">
        <f t="shared" si="5"/>
        <v>6981.1</v>
      </c>
      <c r="K67" s="352">
        <f t="shared" si="5"/>
        <v>7110</v>
      </c>
    </row>
    <row r="68" spans="1:11" ht="24" customHeight="1" x14ac:dyDescent="0.2">
      <c r="A68" s="304" t="s">
        <v>568</v>
      </c>
      <c r="B68" s="300" t="s">
        <v>567</v>
      </c>
      <c r="C68" s="301">
        <v>3</v>
      </c>
      <c r="D68" s="301">
        <v>4</v>
      </c>
      <c r="E68" s="302">
        <v>10000</v>
      </c>
      <c r="F68" s="303" t="s">
        <v>358</v>
      </c>
      <c r="G68" s="352">
        <v>7090.6</v>
      </c>
      <c r="H68" s="303"/>
      <c r="I68" s="352">
        <v>7090.6</v>
      </c>
      <c r="J68" s="352">
        <v>6981.1</v>
      </c>
      <c r="K68" s="352">
        <v>7110</v>
      </c>
    </row>
    <row r="69" spans="1:11" ht="26.25" customHeight="1" x14ac:dyDescent="0.2">
      <c r="A69" s="304" t="s">
        <v>571</v>
      </c>
      <c r="B69" s="300" t="s">
        <v>567</v>
      </c>
      <c r="C69" s="301">
        <v>3</v>
      </c>
      <c r="D69" s="301">
        <v>4</v>
      </c>
      <c r="E69" s="302">
        <v>13800</v>
      </c>
      <c r="F69" s="303" t="s">
        <v>358</v>
      </c>
      <c r="G69" s="352">
        <v>7090.6</v>
      </c>
      <c r="H69" s="303"/>
      <c r="I69" s="352">
        <v>7090.6</v>
      </c>
      <c r="J69" s="352">
        <v>6981.1</v>
      </c>
      <c r="K69" s="352">
        <v>7110</v>
      </c>
    </row>
    <row r="70" spans="1:11" ht="13.5" customHeight="1" x14ac:dyDescent="0.2">
      <c r="A70" s="304" t="s">
        <v>360</v>
      </c>
      <c r="B70" s="300" t="s">
        <v>567</v>
      </c>
      <c r="C70" s="301">
        <v>4</v>
      </c>
      <c r="D70" s="301" t="s">
        <v>358</v>
      </c>
      <c r="E70" s="302" t="s">
        <v>358</v>
      </c>
      <c r="F70" s="303" t="s">
        <v>358</v>
      </c>
      <c r="G70" s="352">
        <f>SUM(G71+G76)</f>
        <v>15152.9</v>
      </c>
      <c r="H70" s="303"/>
      <c r="I70" s="352">
        <f>SUM(I71+I76)</f>
        <v>15152.9</v>
      </c>
      <c r="J70" s="352">
        <f>SUM(J71+J76)</f>
        <v>11492.9</v>
      </c>
      <c r="K70" s="352">
        <f>SUM(K71+K76)</f>
        <v>12027.9</v>
      </c>
    </row>
    <row r="71" spans="1:11" ht="13.5" customHeight="1" x14ac:dyDescent="0.2">
      <c r="A71" s="304" t="s">
        <v>202</v>
      </c>
      <c r="B71" s="300" t="s">
        <v>567</v>
      </c>
      <c r="C71" s="301">
        <v>4</v>
      </c>
      <c r="D71" s="301">
        <v>5</v>
      </c>
      <c r="E71" s="302" t="s">
        <v>358</v>
      </c>
      <c r="F71" s="303" t="s">
        <v>358</v>
      </c>
      <c r="G71" s="352">
        <v>11824</v>
      </c>
      <c r="H71" s="303"/>
      <c r="I71" s="352">
        <v>11824</v>
      </c>
      <c r="J71" s="352">
        <v>8164</v>
      </c>
      <c r="K71" s="352">
        <v>8699</v>
      </c>
    </row>
    <row r="72" spans="1:11" ht="20.25" customHeight="1" x14ac:dyDescent="0.2">
      <c r="A72" s="304" t="s">
        <v>585</v>
      </c>
      <c r="B72" s="300" t="s">
        <v>567</v>
      </c>
      <c r="C72" s="301">
        <v>4</v>
      </c>
      <c r="D72" s="301">
        <v>5</v>
      </c>
      <c r="E72" s="302">
        <v>5220000</v>
      </c>
      <c r="F72" s="303" t="s">
        <v>358</v>
      </c>
      <c r="G72" s="352">
        <v>11824</v>
      </c>
      <c r="H72" s="303"/>
      <c r="I72" s="352">
        <v>11824</v>
      </c>
      <c r="J72" s="352">
        <v>8164</v>
      </c>
      <c r="K72" s="352">
        <v>8699</v>
      </c>
    </row>
    <row r="73" spans="1:11" ht="13.5" customHeight="1" x14ac:dyDescent="0.2">
      <c r="A73" s="304" t="s">
        <v>586</v>
      </c>
      <c r="B73" s="300" t="s">
        <v>567</v>
      </c>
      <c r="C73" s="301">
        <v>4</v>
      </c>
      <c r="D73" s="301">
        <v>5</v>
      </c>
      <c r="E73" s="302">
        <v>5225700</v>
      </c>
      <c r="F73" s="303" t="s">
        <v>358</v>
      </c>
      <c r="G73" s="352">
        <v>11824</v>
      </c>
      <c r="H73" s="303"/>
      <c r="I73" s="352">
        <v>11824</v>
      </c>
      <c r="J73" s="352">
        <v>8164</v>
      </c>
      <c r="K73" s="352">
        <v>8699</v>
      </c>
    </row>
    <row r="74" spans="1:11" ht="18" customHeight="1" x14ac:dyDescent="0.2">
      <c r="A74" s="304" t="s">
        <v>564</v>
      </c>
      <c r="B74" s="300" t="s">
        <v>567</v>
      </c>
      <c r="C74" s="301">
        <v>4</v>
      </c>
      <c r="D74" s="301">
        <v>5</v>
      </c>
      <c r="E74" s="302">
        <v>5225700</v>
      </c>
      <c r="F74" s="303">
        <v>800</v>
      </c>
      <c r="G74" s="352">
        <f>SUM(G75)</f>
        <v>11824</v>
      </c>
      <c r="H74" s="303"/>
      <c r="I74" s="352">
        <f>SUM(I75)</f>
        <v>11824</v>
      </c>
      <c r="J74" s="352">
        <f>SUM(J75)</f>
        <v>8164</v>
      </c>
      <c r="K74" s="352">
        <f>SUM(K75)</f>
        <v>8699</v>
      </c>
    </row>
    <row r="75" spans="1:11" ht="38.25" customHeight="1" x14ac:dyDescent="0.2">
      <c r="A75" s="304" t="s">
        <v>587</v>
      </c>
      <c r="B75" s="300" t="s">
        <v>567</v>
      </c>
      <c r="C75" s="301">
        <v>4</v>
      </c>
      <c r="D75" s="301">
        <v>5</v>
      </c>
      <c r="E75" s="302">
        <v>5225700</v>
      </c>
      <c r="F75" s="303">
        <v>810</v>
      </c>
      <c r="G75" s="352">
        <v>11824</v>
      </c>
      <c r="H75" s="303"/>
      <c r="I75" s="352">
        <v>11824</v>
      </c>
      <c r="J75" s="352">
        <v>8164</v>
      </c>
      <c r="K75" s="352">
        <v>8699</v>
      </c>
    </row>
    <row r="76" spans="1:11" ht="13.5" customHeight="1" x14ac:dyDescent="0.2">
      <c r="A76" s="304" t="s">
        <v>212</v>
      </c>
      <c r="B76" s="300" t="s">
        <v>567</v>
      </c>
      <c r="C76" s="301">
        <v>4</v>
      </c>
      <c r="D76" s="301">
        <v>12</v>
      </c>
      <c r="E76" s="302" t="s">
        <v>358</v>
      </c>
      <c r="F76" s="303" t="s">
        <v>358</v>
      </c>
      <c r="G76" s="352">
        <v>3328.9</v>
      </c>
      <c r="H76" s="303"/>
      <c r="I76" s="352">
        <v>3328.9</v>
      </c>
      <c r="J76" s="352">
        <v>3328.9</v>
      </c>
      <c r="K76" s="352">
        <v>3328.9</v>
      </c>
    </row>
    <row r="77" spans="1:11" ht="20.25" customHeight="1" x14ac:dyDescent="0.2">
      <c r="A77" s="304" t="s">
        <v>556</v>
      </c>
      <c r="B77" s="300" t="s">
        <v>567</v>
      </c>
      <c r="C77" s="301">
        <v>4</v>
      </c>
      <c r="D77" s="301">
        <v>12</v>
      </c>
      <c r="E77" s="302">
        <v>20400</v>
      </c>
      <c r="F77" s="303" t="s">
        <v>358</v>
      </c>
      <c r="G77" s="352">
        <v>3328.9</v>
      </c>
      <c r="H77" s="303"/>
      <c r="I77" s="352">
        <v>3328.9</v>
      </c>
      <c r="J77" s="352">
        <v>3328.9</v>
      </c>
      <c r="K77" s="352">
        <v>3328.9</v>
      </c>
    </row>
    <row r="78" spans="1:11" ht="88.5" customHeight="1" x14ac:dyDescent="0.2">
      <c r="A78" s="304" t="s">
        <v>574</v>
      </c>
      <c r="B78" s="300" t="s">
        <v>567</v>
      </c>
      <c r="C78" s="301">
        <v>4</v>
      </c>
      <c r="D78" s="301">
        <v>12</v>
      </c>
      <c r="E78" s="302">
        <v>20400</v>
      </c>
      <c r="F78" s="303" t="s">
        <v>358</v>
      </c>
      <c r="G78" s="352">
        <v>3328.9</v>
      </c>
      <c r="H78" s="303"/>
      <c r="I78" s="352">
        <v>3328.9</v>
      </c>
      <c r="J78" s="352">
        <v>3328.9</v>
      </c>
      <c r="K78" s="352">
        <v>3328.9</v>
      </c>
    </row>
    <row r="79" spans="1:11" ht="40.5" customHeight="1" x14ac:dyDescent="0.2">
      <c r="A79" s="304" t="s">
        <v>591</v>
      </c>
      <c r="B79" s="300" t="s">
        <v>567</v>
      </c>
      <c r="C79" s="301">
        <v>4</v>
      </c>
      <c r="D79" s="301">
        <v>12</v>
      </c>
      <c r="E79" s="302">
        <v>20400</v>
      </c>
      <c r="F79" s="303" t="s">
        <v>358</v>
      </c>
      <c r="G79" s="352">
        <v>3328.9</v>
      </c>
      <c r="H79" s="303"/>
      <c r="I79" s="352">
        <v>3328.9</v>
      </c>
      <c r="J79" s="352">
        <v>3328.9</v>
      </c>
      <c r="K79" s="352">
        <v>3328.9</v>
      </c>
    </row>
    <row r="80" spans="1:11" ht="51.75" customHeight="1" x14ac:dyDescent="0.2">
      <c r="A80" s="304" t="s">
        <v>557</v>
      </c>
      <c r="B80" s="300" t="s">
        <v>567</v>
      </c>
      <c r="C80" s="301">
        <v>4</v>
      </c>
      <c r="D80" s="301">
        <v>12</v>
      </c>
      <c r="E80" s="302">
        <v>20400</v>
      </c>
      <c r="F80" s="303">
        <v>100</v>
      </c>
      <c r="G80" s="352">
        <f>SUM(G81)</f>
        <v>3328.9</v>
      </c>
      <c r="H80" s="303"/>
      <c r="I80" s="352">
        <f>SUM(I81)</f>
        <v>3328.9</v>
      </c>
      <c r="J80" s="352">
        <f>SUM(J81)</f>
        <v>3328.9</v>
      </c>
      <c r="K80" s="352">
        <f>SUM(K81)</f>
        <v>3328.9</v>
      </c>
    </row>
    <row r="81" spans="1:11" ht="28.5" customHeight="1" x14ac:dyDescent="0.2">
      <c r="A81" s="304" t="s">
        <v>558</v>
      </c>
      <c r="B81" s="300" t="s">
        <v>567</v>
      </c>
      <c r="C81" s="301">
        <v>4</v>
      </c>
      <c r="D81" s="301">
        <v>12</v>
      </c>
      <c r="E81" s="302">
        <v>20400</v>
      </c>
      <c r="F81" s="303">
        <v>120</v>
      </c>
      <c r="G81" s="352">
        <f>SUM(G82:G83)</f>
        <v>3328.9</v>
      </c>
      <c r="H81" s="303"/>
      <c r="I81" s="352">
        <f>SUM(I82:I83)</f>
        <v>3328.9</v>
      </c>
      <c r="J81" s="352">
        <f>SUM(J82:J83)</f>
        <v>3328.9</v>
      </c>
      <c r="K81" s="352">
        <f>SUM(K82:K83)</f>
        <v>3328.9</v>
      </c>
    </row>
    <row r="82" spans="1:11" ht="17.25" customHeight="1" x14ac:dyDescent="0.2">
      <c r="A82" s="304" t="s">
        <v>559</v>
      </c>
      <c r="B82" s="300" t="s">
        <v>567</v>
      </c>
      <c r="C82" s="301">
        <v>4</v>
      </c>
      <c r="D82" s="301">
        <v>12</v>
      </c>
      <c r="E82" s="302">
        <v>20400</v>
      </c>
      <c r="F82" s="303">
        <v>121</v>
      </c>
      <c r="G82" s="352">
        <v>3318.9</v>
      </c>
      <c r="H82" s="303"/>
      <c r="I82" s="352">
        <v>3318.9</v>
      </c>
      <c r="J82" s="352">
        <v>3318.9</v>
      </c>
      <c r="K82" s="352">
        <v>3318.9</v>
      </c>
    </row>
    <row r="83" spans="1:11" ht="28.5" customHeight="1" x14ac:dyDescent="0.2">
      <c r="A83" s="304" t="s">
        <v>560</v>
      </c>
      <c r="B83" s="300" t="s">
        <v>567</v>
      </c>
      <c r="C83" s="301">
        <v>4</v>
      </c>
      <c r="D83" s="301">
        <v>12</v>
      </c>
      <c r="E83" s="302">
        <v>20400</v>
      </c>
      <c r="F83" s="303">
        <v>122</v>
      </c>
      <c r="G83" s="352">
        <v>10</v>
      </c>
      <c r="H83" s="303"/>
      <c r="I83" s="352">
        <v>10</v>
      </c>
      <c r="J83" s="352">
        <v>10</v>
      </c>
      <c r="K83" s="352">
        <v>10</v>
      </c>
    </row>
    <row r="84" spans="1:11" ht="13.5" customHeight="1" x14ac:dyDescent="0.2">
      <c r="A84" s="304" t="s">
        <v>366</v>
      </c>
      <c r="B84" s="300" t="s">
        <v>567</v>
      </c>
      <c r="C84" s="301">
        <v>9</v>
      </c>
      <c r="D84" s="301" t="s">
        <v>358</v>
      </c>
      <c r="E84" s="302" t="s">
        <v>358</v>
      </c>
      <c r="F84" s="303" t="s">
        <v>358</v>
      </c>
      <c r="G84" s="352">
        <f>SUM(G85+G96)</f>
        <v>124262</v>
      </c>
      <c r="H84" s="303"/>
      <c r="I84" s="352">
        <f>SUM(I85+I96)</f>
        <v>124262</v>
      </c>
      <c r="J84" s="352">
        <f>SUM(J85+J96)</f>
        <v>132331.20000000001</v>
      </c>
      <c r="K84" s="352">
        <f>SUM(K85+K96)</f>
        <v>138743.4</v>
      </c>
    </row>
    <row r="85" spans="1:11" ht="13.5" customHeight="1" x14ac:dyDescent="0.2">
      <c r="A85" s="304" t="s">
        <v>293</v>
      </c>
      <c r="B85" s="300" t="s">
        <v>567</v>
      </c>
      <c r="C85" s="301">
        <v>9</v>
      </c>
      <c r="D85" s="301">
        <v>4</v>
      </c>
      <c r="E85" s="302" t="s">
        <v>358</v>
      </c>
      <c r="F85" s="303" t="s">
        <v>358</v>
      </c>
      <c r="G85" s="352">
        <v>5522.4</v>
      </c>
      <c r="H85" s="303"/>
      <c r="I85" s="352">
        <v>5522.4</v>
      </c>
      <c r="J85" s="352">
        <v>5522.4</v>
      </c>
      <c r="K85" s="352">
        <v>5522.4</v>
      </c>
    </row>
    <row r="86" spans="1:11" ht="19.5" customHeight="1" x14ac:dyDescent="0.2">
      <c r="A86" s="304" t="s">
        <v>606</v>
      </c>
      <c r="B86" s="300" t="s">
        <v>567</v>
      </c>
      <c r="C86" s="301">
        <v>9</v>
      </c>
      <c r="D86" s="301">
        <v>4</v>
      </c>
      <c r="E86" s="302">
        <v>5200000</v>
      </c>
      <c r="F86" s="303" t="s">
        <v>358</v>
      </c>
      <c r="G86" s="352">
        <v>5522.4</v>
      </c>
      <c r="H86" s="303"/>
      <c r="I86" s="352">
        <v>5522.4</v>
      </c>
      <c r="J86" s="352">
        <v>5522.4</v>
      </c>
      <c r="K86" s="352">
        <v>5522.4</v>
      </c>
    </row>
    <row r="87" spans="1:11" ht="52.5" customHeight="1" x14ac:dyDescent="0.2">
      <c r="A87" s="304" t="s">
        <v>607</v>
      </c>
      <c r="B87" s="300" t="s">
        <v>567</v>
      </c>
      <c r="C87" s="301">
        <v>9</v>
      </c>
      <c r="D87" s="301">
        <v>4</v>
      </c>
      <c r="E87" s="302">
        <v>5201800</v>
      </c>
      <c r="F87" s="303" t="s">
        <v>358</v>
      </c>
      <c r="G87" s="352">
        <v>5522.4</v>
      </c>
      <c r="H87" s="303"/>
      <c r="I87" s="352">
        <v>5522.4</v>
      </c>
      <c r="J87" s="352">
        <v>5522.4</v>
      </c>
      <c r="K87" s="352">
        <v>5522.4</v>
      </c>
    </row>
    <row r="88" spans="1:11" ht="50.25" customHeight="1" x14ac:dyDescent="0.2">
      <c r="A88" s="304" t="s">
        <v>608</v>
      </c>
      <c r="B88" s="300" t="s">
        <v>567</v>
      </c>
      <c r="C88" s="301">
        <v>9</v>
      </c>
      <c r="D88" s="301">
        <v>4</v>
      </c>
      <c r="E88" s="302">
        <v>5201801</v>
      </c>
      <c r="F88" s="303" t="s">
        <v>358</v>
      </c>
      <c r="G88" s="352">
        <v>4526</v>
      </c>
      <c r="H88" s="303"/>
      <c r="I88" s="352">
        <v>4526</v>
      </c>
      <c r="J88" s="352">
        <v>0</v>
      </c>
      <c r="K88" s="352">
        <v>0</v>
      </c>
    </row>
    <row r="89" spans="1:11" ht="29.25" customHeight="1" x14ac:dyDescent="0.2">
      <c r="A89" s="304" t="s">
        <v>581</v>
      </c>
      <c r="B89" s="300" t="s">
        <v>567</v>
      </c>
      <c r="C89" s="301">
        <v>9</v>
      </c>
      <c r="D89" s="301">
        <v>4</v>
      </c>
      <c r="E89" s="302">
        <v>5201801</v>
      </c>
      <c r="F89" s="303">
        <v>600</v>
      </c>
      <c r="G89" s="352">
        <v>4526</v>
      </c>
      <c r="H89" s="303"/>
      <c r="I89" s="352">
        <v>4526</v>
      </c>
      <c r="J89" s="352">
        <v>0</v>
      </c>
      <c r="K89" s="352">
        <v>0</v>
      </c>
    </row>
    <row r="90" spans="1:11" ht="13.5" customHeight="1" x14ac:dyDescent="0.2">
      <c r="A90" s="304" t="s">
        <v>582</v>
      </c>
      <c r="B90" s="300" t="s">
        <v>567</v>
      </c>
      <c r="C90" s="301">
        <v>9</v>
      </c>
      <c r="D90" s="301">
        <v>4</v>
      </c>
      <c r="E90" s="302">
        <v>5201801</v>
      </c>
      <c r="F90" s="303">
        <v>610</v>
      </c>
      <c r="G90" s="352">
        <v>4526</v>
      </c>
      <c r="H90" s="303"/>
      <c r="I90" s="352">
        <v>4526</v>
      </c>
      <c r="J90" s="352">
        <v>0</v>
      </c>
      <c r="K90" s="352">
        <v>0</v>
      </c>
    </row>
    <row r="91" spans="1:11" ht="18" customHeight="1" x14ac:dyDescent="0.2">
      <c r="A91" s="304" t="s">
        <v>584</v>
      </c>
      <c r="B91" s="300" t="s">
        <v>567</v>
      </c>
      <c r="C91" s="301">
        <v>9</v>
      </c>
      <c r="D91" s="301">
        <v>4</v>
      </c>
      <c r="E91" s="302">
        <v>5201801</v>
      </c>
      <c r="F91" s="303">
        <v>612</v>
      </c>
      <c r="G91" s="352">
        <v>4526</v>
      </c>
      <c r="H91" s="303"/>
      <c r="I91" s="352">
        <v>4526</v>
      </c>
      <c r="J91" s="352">
        <v>0</v>
      </c>
      <c r="K91" s="352">
        <v>0</v>
      </c>
    </row>
    <row r="92" spans="1:11" ht="56.25" customHeight="1" x14ac:dyDescent="0.2">
      <c r="A92" s="304" t="s">
        <v>609</v>
      </c>
      <c r="B92" s="300" t="s">
        <v>567</v>
      </c>
      <c r="C92" s="301">
        <v>9</v>
      </c>
      <c r="D92" s="301">
        <v>4</v>
      </c>
      <c r="E92" s="302">
        <v>5201802</v>
      </c>
      <c r="F92" s="303" t="s">
        <v>358</v>
      </c>
      <c r="G92" s="352">
        <v>996.4</v>
      </c>
      <c r="H92" s="303"/>
      <c r="I92" s="352">
        <v>996.4</v>
      </c>
      <c r="J92" s="352">
        <v>5522.4</v>
      </c>
      <c r="K92" s="352">
        <v>5522.4</v>
      </c>
    </row>
    <row r="93" spans="1:11" ht="13.5" customHeight="1" x14ac:dyDescent="0.2">
      <c r="A93" s="304" t="s">
        <v>581</v>
      </c>
      <c r="B93" s="300" t="s">
        <v>567</v>
      </c>
      <c r="C93" s="301">
        <v>9</v>
      </c>
      <c r="D93" s="301">
        <v>4</v>
      </c>
      <c r="E93" s="302">
        <v>5201802</v>
      </c>
      <c r="F93" s="303">
        <v>600</v>
      </c>
      <c r="G93" s="352">
        <v>996.4</v>
      </c>
      <c r="H93" s="303"/>
      <c r="I93" s="352">
        <v>996.4</v>
      </c>
      <c r="J93" s="352">
        <v>5522.4</v>
      </c>
      <c r="K93" s="352"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302">
        <v>5201802</v>
      </c>
      <c r="F94" s="303">
        <v>610</v>
      </c>
      <c r="G94" s="352">
        <v>996.4</v>
      </c>
      <c r="H94" s="303"/>
      <c r="I94" s="352">
        <v>996.4</v>
      </c>
      <c r="J94" s="352">
        <v>5522.4</v>
      </c>
      <c r="K94" s="352"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302">
        <v>5201802</v>
      </c>
      <c r="F95" s="303">
        <v>612</v>
      </c>
      <c r="G95" s="352">
        <v>996.4</v>
      </c>
      <c r="H95" s="303"/>
      <c r="I95" s="352">
        <v>996.4</v>
      </c>
      <c r="J95" s="352">
        <v>5522.4</v>
      </c>
      <c r="K95" s="352">
        <v>5522.4</v>
      </c>
    </row>
    <row r="96" spans="1:11" ht="75" customHeight="1" x14ac:dyDescent="0.2">
      <c r="A96" s="304" t="s">
        <v>574</v>
      </c>
      <c r="B96" s="300" t="s">
        <v>567</v>
      </c>
      <c r="C96" s="301">
        <v>9</v>
      </c>
      <c r="D96" s="301"/>
      <c r="E96" s="302"/>
      <c r="F96" s="303" t="s">
        <v>358</v>
      </c>
      <c r="G96" s="352">
        <f>SUM(G97)</f>
        <v>118739.6</v>
      </c>
      <c r="H96" s="303"/>
      <c r="I96" s="352">
        <f>SUM(I97)</f>
        <v>118739.6</v>
      </c>
      <c r="J96" s="352">
        <f>SUM(J97)</f>
        <v>126808.8</v>
      </c>
      <c r="K96" s="352">
        <f>SUM(K97)</f>
        <v>133221</v>
      </c>
    </row>
    <row r="97" spans="1:11" ht="80.25" customHeight="1" x14ac:dyDescent="0.2">
      <c r="A97" s="304" t="s">
        <v>784</v>
      </c>
      <c r="B97" s="300" t="s">
        <v>567</v>
      </c>
      <c r="C97" s="301">
        <v>9</v>
      </c>
      <c r="D97" s="301"/>
      <c r="E97" s="302"/>
      <c r="F97" s="303"/>
      <c r="G97" s="352">
        <f>SUM(G98+G103+G108)</f>
        <v>118739.6</v>
      </c>
      <c r="H97" s="303"/>
      <c r="I97" s="352">
        <f>SUM(I98+I103+I108)</f>
        <v>118739.6</v>
      </c>
      <c r="J97" s="352">
        <f>SUM(J98+J103+J108)</f>
        <v>126808.8</v>
      </c>
      <c r="K97" s="352">
        <f>SUM(K98+K103+K108)</f>
        <v>133221</v>
      </c>
    </row>
    <row r="98" spans="1:11" ht="16.5" customHeight="1" x14ac:dyDescent="0.2">
      <c r="A98" s="304" t="s">
        <v>291</v>
      </c>
      <c r="B98" s="300" t="s">
        <v>567</v>
      </c>
      <c r="C98" s="301">
        <v>9</v>
      </c>
      <c r="D98" s="301">
        <v>1</v>
      </c>
      <c r="E98" s="302"/>
      <c r="F98" s="303"/>
      <c r="G98" s="352">
        <f>SUM(G99)</f>
        <v>112402.6</v>
      </c>
      <c r="H98" s="303"/>
      <c r="I98" s="352">
        <f t="shared" ref="I98:K99" si="6">SUM(I99)</f>
        <v>112402.6</v>
      </c>
      <c r="J98" s="352">
        <f t="shared" si="6"/>
        <v>120044</v>
      </c>
      <c r="K98" s="352">
        <f t="shared" si="6"/>
        <v>126113</v>
      </c>
    </row>
    <row r="99" spans="1:11" ht="28.5" customHeight="1" x14ac:dyDescent="0.2">
      <c r="A99" s="304" t="s">
        <v>629</v>
      </c>
      <c r="B99" s="300" t="s">
        <v>567</v>
      </c>
      <c r="C99" s="301">
        <v>9</v>
      </c>
      <c r="D99" s="301">
        <v>1</v>
      </c>
      <c r="E99" s="302">
        <v>4709900</v>
      </c>
      <c r="F99" s="303"/>
      <c r="G99" s="352">
        <f>SUM(G100)</f>
        <v>112402.6</v>
      </c>
      <c r="H99" s="303"/>
      <c r="I99" s="352">
        <f>SUM(I100)</f>
        <v>112402.6</v>
      </c>
      <c r="J99" s="352">
        <f t="shared" si="6"/>
        <v>120044</v>
      </c>
      <c r="K99" s="352">
        <f t="shared" si="6"/>
        <v>126113</v>
      </c>
    </row>
    <row r="100" spans="1:11" ht="27.75" customHeight="1" x14ac:dyDescent="0.2">
      <c r="A100" s="304" t="s">
        <v>581</v>
      </c>
      <c r="B100" s="300" t="s">
        <v>567</v>
      </c>
      <c r="C100" s="301">
        <v>9</v>
      </c>
      <c r="D100" s="301">
        <v>1</v>
      </c>
      <c r="E100" s="302">
        <v>4709900</v>
      </c>
      <c r="F100" s="303">
        <v>600</v>
      </c>
      <c r="G100" s="352">
        <v>112402.6</v>
      </c>
      <c r="H100" s="303"/>
      <c r="I100" s="352">
        <v>112402.6</v>
      </c>
      <c r="J100" s="352">
        <f>SUM(J101)</f>
        <v>120044</v>
      </c>
      <c r="K100" s="352">
        <f>SUM(K101)</f>
        <v>126113</v>
      </c>
    </row>
    <row r="101" spans="1:11" ht="13.5" customHeight="1" x14ac:dyDescent="0.2">
      <c r="A101" s="304" t="s">
        <v>582</v>
      </c>
      <c r="B101" s="300" t="s">
        <v>567</v>
      </c>
      <c r="C101" s="301">
        <v>9</v>
      </c>
      <c r="D101" s="301">
        <v>1</v>
      </c>
      <c r="E101" s="302">
        <v>4709900</v>
      </c>
      <c r="F101" s="303">
        <v>610</v>
      </c>
      <c r="G101" s="352">
        <v>112402.6</v>
      </c>
      <c r="H101" s="303"/>
      <c r="I101" s="352">
        <v>112402.6</v>
      </c>
      <c r="J101" s="352">
        <f>SUM(J102)</f>
        <v>120044</v>
      </c>
      <c r="K101" s="352">
        <f>SUM(K102)</f>
        <v>126113</v>
      </c>
    </row>
    <row r="102" spans="1:11" ht="13.5" customHeight="1" x14ac:dyDescent="0.2">
      <c r="A102" s="304" t="s">
        <v>584</v>
      </c>
      <c r="B102" s="300" t="s">
        <v>567</v>
      </c>
      <c r="C102" s="301">
        <v>9</v>
      </c>
      <c r="D102" s="301">
        <v>1</v>
      </c>
      <c r="E102" s="302">
        <v>4709900</v>
      </c>
      <c r="F102" s="303">
        <v>612</v>
      </c>
      <c r="G102" s="352">
        <v>112402.6</v>
      </c>
      <c r="H102" s="303"/>
      <c r="I102" s="352">
        <v>112402.6</v>
      </c>
      <c r="J102" s="352">
        <v>120044</v>
      </c>
      <c r="K102" s="352">
        <v>126113</v>
      </c>
    </row>
    <row r="103" spans="1:11" ht="13.5" customHeight="1" x14ac:dyDescent="0.2">
      <c r="A103" s="304" t="s">
        <v>292</v>
      </c>
      <c r="B103" s="300" t="s">
        <v>567</v>
      </c>
      <c r="C103" s="301">
        <v>9</v>
      </c>
      <c r="D103" s="301">
        <v>2</v>
      </c>
      <c r="E103" s="302"/>
      <c r="F103" s="303"/>
      <c r="G103" s="352">
        <f>SUM(G104)</f>
        <v>2736</v>
      </c>
      <c r="H103" s="303"/>
      <c r="I103" s="352">
        <f t="shared" ref="I103:K105" si="7">SUM(I104)</f>
        <v>2736</v>
      </c>
      <c r="J103" s="352">
        <f t="shared" si="7"/>
        <v>2922</v>
      </c>
      <c r="K103" s="352">
        <f t="shared" si="7"/>
        <v>3069</v>
      </c>
    </row>
    <row r="104" spans="1:11" ht="28.5" customHeight="1" x14ac:dyDescent="0.2">
      <c r="A104" s="304" t="s">
        <v>629</v>
      </c>
      <c r="B104" s="300" t="s">
        <v>567</v>
      </c>
      <c r="C104" s="301">
        <v>9</v>
      </c>
      <c r="D104" s="301">
        <v>2</v>
      </c>
      <c r="E104" s="302">
        <v>4719900</v>
      </c>
      <c r="F104" s="303"/>
      <c r="G104" s="352">
        <f>SUM(G105)</f>
        <v>2736</v>
      </c>
      <c r="H104" s="303"/>
      <c r="I104" s="352">
        <f t="shared" si="7"/>
        <v>2736</v>
      </c>
      <c r="J104" s="352">
        <f t="shared" si="7"/>
        <v>2922</v>
      </c>
      <c r="K104" s="352">
        <f t="shared" si="7"/>
        <v>3069</v>
      </c>
    </row>
    <row r="105" spans="1:11" ht="13.5" customHeight="1" x14ac:dyDescent="0.2">
      <c r="A105" s="304" t="s">
        <v>581</v>
      </c>
      <c r="B105" s="300" t="s">
        <v>567</v>
      </c>
      <c r="C105" s="301">
        <v>9</v>
      </c>
      <c r="D105" s="301">
        <v>2</v>
      </c>
      <c r="E105" s="302">
        <v>4719900</v>
      </c>
      <c r="F105" s="303">
        <v>600</v>
      </c>
      <c r="G105" s="352">
        <f>SUM(G106)</f>
        <v>2736</v>
      </c>
      <c r="H105" s="303"/>
      <c r="I105" s="352">
        <f t="shared" si="7"/>
        <v>2736</v>
      </c>
      <c r="J105" s="352">
        <f t="shared" si="7"/>
        <v>2922</v>
      </c>
      <c r="K105" s="352">
        <f t="shared" si="7"/>
        <v>3069</v>
      </c>
    </row>
    <row r="106" spans="1:11" ht="13.5" customHeight="1" x14ac:dyDescent="0.2">
      <c r="A106" s="304" t="s">
        <v>598</v>
      </c>
      <c r="B106" s="300" t="s">
        <v>567</v>
      </c>
      <c r="C106" s="301">
        <v>9</v>
      </c>
      <c r="D106" s="301">
        <v>2</v>
      </c>
      <c r="E106" s="302">
        <v>4719900</v>
      </c>
      <c r="F106" s="303">
        <v>620</v>
      </c>
      <c r="G106" s="352">
        <v>2736</v>
      </c>
      <c r="H106" s="303"/>
      <c r="I106" s="352">
        <v>2736</v>
      </c>
      <c r="J106" s="352">
        <f>SUM(J107)</f>
        <v>2922</v>
      </c>
      <c r="K106" s="352">
        <f>SUM(K107)</f>
        <v>3069</v>
      </c>
    </row>
    <row r="107" spans="1:11" ht="13.5" customHeight="1" x14ac:dyDescent="0.2">
      <c r="A107" s="304" t="s">
        <v>600</v>
      </c>
      <c r="B107" s="300" t="s">
        <v>567</v>
      </c>
      <c r="C107" s="301">
        <v>9</v>
      </c>
      <c r="D107" s="301">
        <v>2</v>
      </c>
      <c r="E107" s="302">
        <v>4719900</v>
      </c>
      <c r="F107" s="303">
        <v>622</v>
      </c>
      <c r="G107" s="352">
        <v>2736</v>
      </c>
      <c r="H107" s="303"/>
      <c r="I107" s="352">
        <v>2736</v>
      </c>
      <c r="J107" s="352">
        <v>2922</v>
      </c>
      <c r="K107" s="352">
        <v>3069</v>
      </c>
    </row>
    <row r="108" spans="1:11" ht="13.5" customHeight="1" x14ac:dyDescent="0.2">
      <c r="A108" s="304" t="s">
        <v>296</v>
      </c>
      <c r="B108" s="300" t="s">
        <v>567</v>
      </c>
      <c r="C108" s="301">
        <v>9</v>
      </c>
      <c r="D108" s="301">
        <v>9</v>
      </c>
      <c r="E108" s="302" t="s">
        <v>358</v>
      </c>
      <c r="F108" s="303"/>
      <c r="G108" s="352">
        <f>SUM(G109)</f>
        <v>3601</v>
      </c>
      <c r="H108" s="303"/>
      <c r="I108" s="352">
        <f>SUM(I109)</f>
        <v>3601</v>
      </c>
      <c r="J108" s="352">
        <f>SUM(J109)</f>
        <v>3842.8</v>
      </c>
      <c r="K108" s="352">
        <f>SUM(K109)</f>
        <v>4039</v>
      </c>
    </row>
    <row r="109" spans="1:11" ht="21.75" customHeight="1" x14ac:dyDescent="0.2">
      <c r="A109" s="304" t="s">
        <v>785</v>
      </c>
      <c r="B109" s="300" t="s">
        <v>567</v>
      </c>
      <c r="C109" s="301">
        <v>9</v>
      </c>
      <c r="D109" s="301">
        <v>9</v>
      </c>
      <c r="E109" s="302" t="s">
        <v>783</v>
      </c>
      <c r="F109" s="303"/>
      <c r="G109" s="352">
        <f>SUM(G110+G114)</f>
        <v>3601</v>
      </c>
      <c r="H109" s="303"/>
      <c r="I109" s="352">
        <f>SUM(I110+I114)</f>
        <v>3601</v>
      </c>
      <c r="J109" s="352">
        <f>SUM(J110+J114)</f>
        <v>3842.8</v>
      </c>
      <c r="K109" s="352">
        <f>SUM(K110+K114)</f>
        <v>4039</v>
      </c>
    </row>
    <row r="110" spans="1:11" ht="57" customHeight="1" x14ac:dyDescent="0.2">
      <c r="A110" s="304" t="s">
        <v>557</v>
      </c>
      <c r="B110" s="300" t="s">
        <v>567</v>
      </c>
      <c r="C110" s="301">
        <v>9</v>
      </c>
      <c r="D110" s="301">
        <v>9</v>
      </c>
      <c r="E110" s="302" t="s">
        <v>783</v>
      </c>
      <c r="F110" s="303">
        <v>100</v>
      </c>
      <c r="G110" s="352">
        <f>SUM(G111)</f>
        <v>3343.4</v>
      </c>
      <c r="H110" s="303"/>
      <c r="I110" s="352">
        <f>SUM(I111)</f>
        <v>3343.4</v>
      </c>
      <c r="J110" s="352">
        <f>SUM(J111)</f>
        <v>3393.4</v>
      </c>
      <c r="K110" s="352">
        <f>SUM(K111)</f>
        <v>3393.4</v>
      </c>
    </row>
    <row r="111" spans="1:11" ht="30" customHeight="1" x14ac:dyDescent="0.2">
      <c r="A111" s="304" t="s">
        <v>558</v>
      </c>
      <c r="B111" s="300" t="s">
        <v>567</v>
      </c>
      <c r="C111" s="301">
        <v>9</v>
      </c>
      <c r="D111" s="301">
        <v>9</v>
      </c>
      <c r="E111" s="302" t="s">
        <v>783</v>
      </c>
      <c r="F111" s="303">
        <v>120</v>
      </c>
      <c r="G111" s="352">
        <f>SUM(G112:G113)</f>
        <v>3343.4</v>
      </c>
      <c r="H111" s="303"/>
      <c r="I111" s="352">
        <f>SUM(I112:I113)</f>
        <v>3343.4</v>
      </c>
      <c r="J111" s="352">
        <f>SUM(J112:J113)</f>
        <v>3393.4</v>
      </c>
      <c r="K111" s="352">
        <f>SUM(K112:K113)</f>
        <v>3393.4</v>
      </c>
    </row>
    <row r="112" spans="1:11" ht="25.5" customHeight="1" x14ac:dyDescent="0.2">
      <c r="A112" s="304" t="s">
        <v>559</v>
      </c>
      <c r="B112" s="300" t="s">
        <v>567</v>
      </c>
      <c r="C112" s="301">
        <v>9</v>
      </c>
      <c r="D112" s="301">
        <v>9</v>
      </c>
      <c r="E112" s="302" t="s">
        <v>783</v>
      </c>
      <c r="F112" s="303">
        <v>121</v>
      </c>
      <c r="G112" s="352">
        <v>3338.4</v>
      </c>
      <c r="H112" s="303"/>
      <c r="I112" s="352">
        <v>3338.4</v>
      </c>
      <c r="J112" s="352">
        <v>3338.4</v>
      </c>
      <c r="K112" s="352">
        <v>3338.4</v>
      </c>
    </row>
    <row r="113" spans="1:11" ht="23.25" customHeight="1" x14ac:dyDescent="0.2">
      <c r="A113" s="304" t="s">
        <v>560</v>
      </c>
      <c r="B113" s="300" t="s">
        <v>567</v>
      </c>
      <c r="C113" s="301">
        <v>9</v>
      </c>
      <c r="D113" s="301">
        <v>9</v>
      </c>
      <c r="E113" s="302" t="s">
        <v>783</v>
      </c>
      <c r="F113" s="303">
        <v>122</v>
      </c>
      <c r="G113" s="352">
        <v>5</v>
      </c>
      <c r="H113" s="303"/>
      <c r="I113" s="352">
        <v>5</v>
      </c>
      <c r="J113" s="352">
        <v>55</v>
      </c>
      <c r="K113" s="352">
        <v>55</v>
      </c>
    </row>
    <row r="114" spans="1:11" ht="27.75" customHeight="1" x14ac:dyDescent="0.2">
      <c r="A114" s="304" t="s">
        <v>561</v>
      </c>
      <c r="B114" s="300" t="s">
        <v>567</v>
      </c>
      <c r="C114" s="301">
        <v>9</v>
      </c>
      <c r="D114" s="301">
        <v>9</v>
      </c>
      <c r="E114" s="302" t="s">
        <v>783</v>
      </c>
      <c r="F114" s="303">
        <v>200</v>
      </c>
      <c r="G114" s="352">
        <f>SUM(G115)</f>
        <v>257.60000000000002</v>
      </c>
      <c r="H114" s="303"/>
      <c r="I114" s="352">
        <f t="shared" ref="I114:K115" si="8">SUM(I115)</f>
        <v>257.60000000000002</v>
      </c>
      <c r="J114" s="352">
        <f t="shared" si="8"/>
        <v>449.4</v>
      </c>
      <c r="K114" s="352">
        <f t="shared" si="8"/>
        <v>645.6</v>
      </c>
    </row>
    <row r="115" spans="1:11" ht="27.75" customHeight="1" x14ac:dyDescent="0.2">
      <c r="A115" s="304" t="s">
        <v>562</v>
      </c>
      <c r="B115" s="300" t="s">
        <v>567</v>
      </c>
      <c r="C115" s="301">
        <v>9</v>
      </c>
      <c r="D115" s="301">
        <v>9</v>
      </c>
      <c r="E115" s="302" t="s">
        <v>783</v>
      </c>
      <c r="F115" s="303">
        <v>240</v>
      </c>
      <c r="G115" s="352">
        <f>SUM(G116)</f>
        <v>257.60000000000002</v>
      </c>
      <c r="H115" s="303"/>
      <c r="I115" s="352">
        <f t="shared" si="8"/>
        <v>257.60000000000002</v>
      </c>
      <c r="J115" s="352">
        <f t="shared" si="8"/>
        <v>449.4</v>
      </c>
      <c r="K115" s="352">
        <f t="shared" si="8"/>
        <v>645.6</v>
      </c>
    </row>
    <row r="116" spans="1:11" ht="25.5" customHeight="1" x14ac:dyDescent="0.2">
      <c r="A116" s="304" t="s">
        <v>563</v>
      </c>
      <c r="B116" s="300" t="s">
        <v>567</v>
      </c>
      <c r="C116" s="301">
        <v>9</v>
      </c>
      <c r="D116" s="301">
        <v>9</v>
      </c>
      <c r="E116" s="302" t="s">
        <v>783</v>
      </c>
      <c r="F116" s="303">
        <v>244</v>
      </c>
      <c r="G116" s="352">
        <v>257.60000000000002</v>
      </c>
      <c r="H116" s="303"/>
      <c r="I116" s="352">
        <v>257.60000000000002</v>
      </c>
      <c r="J116" s="352">
        <v>449.4</v>
      </c>
      <c r="K116" s="352">
        <v>645.6</v>
      </c>
    </row>
    <row r="117" spans="1:11" ht="13.5" customHeight="1" x14ac:dyDescent="0.2">
      <c r="A117" s="304" t="s">
        <v>367</v>
      </c>
      <c r="B117" s="300" t="s">
        <v>567</v>
      </c>
      <c r="C117" s="301">
        <v>10</v>
      </c>
      <c r="D117" s="301" t="s">
        <v>358</v>
      </c>
      <c r="E117" s="302" t="s">
        <v>358</v>
      </c>
      <c r="F117" s="303" t="s">
        <v>358</v>
      </c>
      <c r="G117" s="352">
        <f>SUM(G118+G129+G153)</f>
        <v>111532.90000000001</v>
      </c>
      <c r="H117" s="352">
        <f>SUM(H118+H129+H153)</f>
        <v>0</v>
      </c>
      <c r="I117" s="352">
        <f>SUM(I118+I129+I153)</f>
        <v>111532.90000000001</v>
      </c>
      <c r="J117" s="352">
        <f>SUM(J118+J129+J153)</f>
        <v>115238.7</v>
      </c>
      <c r="K117" s="352">
        <f>SUM(K118+K129+K153)</f>
        <v>115246.9</v>
      </c>
    </row>
    <row r="118" spans="1:11" ht="13.5" customHeight="1" x14ac:dyDescent="0.2">
      <c r="A118" s="304" t="s">
        <v>299</v>
      </c>
      <c r="B118" s="300" t="s">
        <v>567</v>
      </c>
      <c r="C118" s="301">
        <v>10</v>
      </c>
      <c r="D118" s="301">
        <v>3</v>
      </c>
      <c r="E118" s="302" t="s">
        <v>358</v>
      </c>
      <c r="F118" s="303" t="s">
        <v>358</v>
      </c>
      <c r="G118" s="352">
        <f>SUM(G120)</f>
        <v>31299.3</v>
      </c>
      <c r="H118" s="303"/>
      <c r="I118" s="352">
        <f>SUM(I120)</f>
        <v>31299.3</v>
      </c>
      <c r="J118" s="352">
        <f>SUM(J120)</f>
        <v>31299.3</v>
      </c>
      <c r="K118" s="352">
        <f>SUM(K120)</f>
        <v>31299.3</v>
      </c>
    </row>
    <row r="119" spans="1:11" ht="16.5" customHeight="1" x14ac:dyDescent="0.2">
      <c r="A119" s="304" t="s">
        <v>613</v>
      </c>
      <c r="B119" s="300" t="s">
        <v>567</v>
      </c>
      <c r="C119" s="301">
        <v>10</v>
      </c>
      <c r="D119" s="301">
        <v>3</v>
      </c>
      <c r="E119" s="302">
        <v>5050000</v>
      </c>
      <c r="F119" s="303" t="s">
        <v>358</v>
      </c>
      <c r="G119" s="352">
        <f>SUM(G121+G125)</f>
        <v>31299.3</v>
      </c>
      <c r="H119" s="303"/>
      <c r="I119" s="352">
        <f>SUM(I121+I125)</f>
        <v>31299.3</v>
      </c>
      <c r="J119" s="352">
        <f>SUM(J121+J125)</f>
        <v>31299.3</v>
      </c>
      <c r="K119" s="352">
        <f>SUM(K121+K125)</f>
        <v>31299.3</v>
      </c>
    </row>
    <row r="120" spans="1:11" ht="86.25" customHeight="1" x14ac:dyDescent="0.2">
      <c r="A120" s="304" t="s">
        <v>574</v>
      </c>
      <c r="B120" s="300" t="s">
        <v>567</v>
      </c>
      <c r="C120" s="301">
        <v>10</v>
      </c>
      <c r="D120" s="301">
        <v>3</v>
      </c>
      <c r="E120" s="302">
        <v>5050000</v>
      </c>
      <c r="F120" s="303" t="s">
        <v>358</v>
      </c>
      <c r="G120" s="352">
        <f>SUM(G121+G125)</f>
        <v>31299.3</v>
      </c>
      <c r="H120" s="303"/>
      <c r="I120" s="352">
        <f>SUM(I121+I125)</f>
        <v>31299.3</v>
      </c>
      <c r="J120" s="352">
        <f>SUM(J121+J125)</f>
        <v>31299.3</v>
      </c>
      <c r="K120" s="352">
        <f>SUM(K121+K125)</f>
        <v>31299.3</v>
      </c>
    </row>
    <row r="121" spans="1:11" ht="27.75" customHeight="1" x14ac:dyDescent="0.2">
      <c r="A121" s="304" t="s">
        <v>614</v>
      </c>
      <c r="B121" s="300" t="s">
        <v>567</v>
      </c>
      <c r="C121" s="301">
        <v>10</v>
      </c>
      <c r="D121" s="301">
        <v>3</v>
      </c>
      <c r="E121" s="302">
        <v>5058005</v>
      </c>
      <c r="F121" s="303" t="s">
        <v>358</v>
      </c>
      <c r="G121" s="352">
        <f>SUM(G122)</f>
        <v>12665</v>
      </c>
      <c r="H121" s="303"/>
      <c r="I121" s="352">
        <f t="shared" ref="I121:K123" si="9">SUM(I122)</f>
        <v>12665</v>
      </c>
      <c r="J121" s="352">
        <f t="shared" si="9"/>
        <v>12665</v>
      </c>
      <c r="K121" s="352">
        <f t="shared" si="9"/>
        <v>12665</v>
      </c>
    </row>
    <row r="122" spans="1:11" ht="27.75" customHeight="1" x14ac:dyDescent="0.2">
      <c r="A122" s="304" t="s">
        <v>581</v>
      </c>
      <c r="B122" s="300" t="s">
        <v>567</v>
      </c>
      <c r="C122" s="301">
        <v>10</v>
      </c>
      <c r="D122" s="301">
        <v>3</v>
      </c>
      <c r="E122" s="302">
        <v>5058005</v>
      </c>
      <c r="F122" s="303">
        <v>600</v>
      </c>
      <c r="G122" s="352">
        <f>SUM(G123)</f>
        <v>12665</v>
      </c>
      <c r="H122" s="303"/>
      <c r="I122" s="352">
        <f t="shared" si="9"/>
        <v>12665</v>
      </c>
      <c r="J122" s="352">
        <f t="shared" si="9"/>
        <v>12665</v>
      </c>
      <c r="K122" s="352">
        <f t="shared" si="9"/>
        <v>12665</v>
      </c>
    </row>
    <row r="123" spans="1:11" ht="13.5" customHeight="1" x14ac:dyDescent="0.2">
      <c r="A123" s="304" t="s">
        <v>598</v>
      </c>
      <c r="B123" s="300" t="s">
        <v>567</v>
      </c>
      <c r="C123" s="301">
        <v>10</v>
      </c>
      <c r="D123" s="301">
        <v>3</v>
      </c>
      <c r="E123" s="302">
        <v>5058005</v>
      </c>
      <c r="F123" s="303">
        <v>620</v>
      </c>
      <c r="G123" s="352">
        <f>SUM(G124)</f>
        <v>12665</v>
      </c>
      <c r="H123" s="303"/>
      <c r="I123" s="352">
        <f t="shared" si="9"/>
        <v>12665</v>
      </c>
      <c r="J123" s="352">
        <f t="shared" si="9"/>
        <v>12665</v>
      </c>
      <c r="K123" s="352">
        <f t="shared" si="9"/>
        <v>12665</v>
      </c>
    </row>
    <row r="124" spans="1:11" ht="21" customHeight="1" x14ac:dyDescent="0.2">
      <c r="A124" s="304" t="s">
        <v>600</v>
      </c>
      <c r="B124" s="300" t="s">
        <v>567</v>
      </c>
      <c r="C124" s="301">
        <v>10</v>
      </c>
      <c r="D124" s="301">
        <v>3</v>
      </c>
      <c r="E124" s="302">
        <v>5058005</v>
      </c>
      <c r="F124" s="303">
        <v>622</v>
      </c>
      <c r="G124" s="352">
        <v>12665</v>
      </c>
      <c r="H124" s="303"/>
      <c r="I124" s="352">
        <v>12665</v>
      </c>
      <c r="J124" s="352">
        <v>12665</v>
      </c>
      <c r="K124" s="352">
        <v>12665</v>
      </c>
    </row>
    <row r="125" spans="1:11" ht="41.25" customHeight="1" x14ac:dyDescent="0.2">
      <c r="A125" s="304" t="s">
        <v>615</v>
      </c>
      <c r="B125" s="300" t="s">
        <v>567</v>
      </c>
      <c r="C125" s="301">
        <v>10</v>
      </c>
      <c r="D125" s="301">
        <v>3</v>
      </c>
      <c r="E125" s="302">
        <v>5055409</v>
      </c>
      <c r="F125" s="303" t="s">
        <v>358</v>
      </c>
      <c r="G125" s="352">
        <f>SUM(G126)</f>
        <v>18634.3</v>
      </c>
      <c r="H125" s="303"/>
      <c r="I125" s="352">
        <f t="shared" ref="I125:K126" si="10">SUM(I126)</f>
        <v>18634.3</v>
      </c>
      <c r="J125" s="352">
        <f t="shared" si="10"/>
        <v>18634.3</v>
      </c>
      <c r="K125" s="352">
        <f t="shared" si="10"/>
        <v>18634.3</v>
      </c>
    </row>
    <row r="126" spans="1:11" ht="13.5" customHeight="1" x14ac:dyDescent="0.2">
      <c r="A126" s="304" t="s">
        <v>581</v>
      </c>
      <c r="B126" s="300" t="s">
        <v>567</v>
      </c>
      <c r="C126" s="301">
        <v>10</v>
      </c>
      <c r="D126" s="301">
        <v>3</v>
      </c>
      <c r="E126" s="302">
        <v>5055409</v>
      </c>
      <c r="F126" s="303">
        <v>600</v>
      </c>
      <c r="G126" s="352">
        <f>SUM(G127)</f>
        <v>18634.3</v>
      </c>
      <c r="H126" s="303"/>
      <c r="I126" s="352">
        <f t="shared" si="10"/>
        <v>18634.3</v>
      </c>
      <c r="J126" s="352">
        <f t="shared" si="10"/>
        <v>18634.3</v>
      </c>
      <c r="K126" s="352">
        <f t="shared" si="10"/>
        <v>18634.3</v>
      </c>
    </row>
    <row r="127" spans="1:11" ht="13.5" customHeight="1" x14ac:dyDescent="0.2">
      <c r="A127" s="304" t="s">
        <v>616</v>
      </c>
      <c r="B127" s="300" t="s">
        <v>567</v>
      </c>
      <c r="C127" s="301">
        <v>10</v>
      </c>
      <c r="D127" s="301">
        <v>3</v>
      </c>
      <c r="E127" s="302">
        <v>5055409</v>
      </c>
      <c r="F127" s="303">
        <v>610</v>
      </c>
      <c r="G127" s="352">
        <v>18634.3</v>
      </c>
      <c r="H127" s="303"/>
      <c r="I127" s="352">
        <v>18634.3</v>
      </c>
      <c r="J127" s="352">
        <v>18634.3</v>
      </c>
      <c r="K127" s="352">
        <v>18634.3</v>
      </c>
    </row>
    <row r="128" spans="1:11" ht="13.5" customHeight="1" x14ac:dyDescent="0.2">
      <c r="A128" s="304" t="s">
        <v>584</v>
      </c>
      <c r="B128" s="300" t="s">
        <v>567</v>
      </c>
      <c r="C128" s="301">
        <v>10</v>
      </c>
      <c r="D128" s="301">
        <v>3</v>
      </c>
      <c r="E128" s="302">
        <v>5055409</v>
      </c>
      <c r="F128" s="303">
        <v>612</v>
      </c>
      <c r="G128" s="352">
        <v>18634.3</v>
      </c>
      <c r="H128" s="303"/>
      <c r="I128" s="352">
        <v>18634.3</v>
      </c>
      <c r="J128" s="352">
        <v>18634.3</v>
      </c>
      <c r="K128" s="352">
        <v>18634.3</v>
      </c>
    </row>
    <row r="129" spans="1:11" ht="13.5" customHeight="1" x14ac:dyDescent="0.2">
      <c r="A129" s="304" t="s">
        <v>368</v>
      </c>
      <c r="B129" s="300" t="s">
        <v>567</v>
      </c>
      <c r="C129" s="301">
        <v>10</v>
      </c>
      <c r="D129" s="301">
        <v>4</v>
      </c>
      <c r="E129" s="302" t="s">
        <v>358</v>
      </c>
      <c r="F129" s="303" t="s">
        <v>358</v>
      </c>
      <c r="G129" s="352">
        <f>SUM(G130+G136+G148)</f>
        <v>66007.600000000006</v>
      </c>
      <c r="H129" s="352">
        <f>SUM(H130+H136+H148)</f>
        <v>0</v>
      </c>
      <c r="I129" s="352">
        <f>SUM(I130+I136+I148)</f>
        <v>66007.600000000006</v>
      </c>
      <c r="J129" s="352">
        <f>SUM(J130+J136+J148)</f>
        <v>69713.399999999994</v>
      </c>
      <c r="K129" s="352">
        <f>SUM(K130+K136+K148)</f>
        <v>69721.599999999991</v>
      </c>
    </row>
    <row r="130" spans="1:11" ht="18.75" customHeight="1" x14ac:dyDescent="0.2">
      <c r="A130" s="304" t="s">
        <v>613</v>
      </c>
      <c r="B130" s="300" t="s">
        <v>567</v>
      </c>
      <c r="C130" s="301">
        <v>10</v>
      </c>
      <c r="D130" s="301">
        <v>4</v>
      </c>
      <c r="E130" s="302">
        <v>5050000</v>
      </c>
      <c r="F130" s="303" t="s">
        <v>358</v>
      </c>
      <c r="G130" s="352">
        <f>SUM(G131)</f>
        <v>1011.6</v>
      </c>
      <c r="H130" s="352">
        <f>SUM(H131)</f>
        <v>0</v>
      </c>
      <c r="I130" s="352">
        <f>SUM(I131)</f>
        <v>1011.6</v>
      </c>
      <c r="J130" s="352">
        <f>SUM(J131)</f>
        <v>747.9</v>
      </c>
      <c r="K130" s="352">
        <f>SUM(K131)</f>
        <v>747.9</v>
      </c>
    </row>
    <row r="131" spans="1:11" ht="39.75" customHeight="1" x14ac:dyDescent="0.2">
      <c r="A131" s="304" t="s">
        <v>617</v>
      </c>
      <c r="B131" s="300" t="s">
        <v>567</v>
      </c>
      <c r="C131" s="301">
        <v>10</v>
      </c>
      <c r="D131" s="301">
        <v>4</v>
      </c>
      <c r="E131" s="302">
        <v>5050500</v>
      </c>
      <c r="F131" s="303" t="s">
        <v>358</v>
      </c>
      <c r="G131" s="352">
        <f t="shared" ref="G131:I134" si="11">SUM(G132)</f>
        <v>1011.6</v>
      </c>
      <c r="H131" s="352">
        <f t="shared" si="11"/>
        <v>0</v>
      </c>
      <c r="I131" s="352">
        <f t="shared" si="11"/>
        <v>1011.6</v>
      </c>
      <c r="J131" s="352">
        <v>747.9</v>
      </c>
      <c r="K131" s="352">
        <v>747.9</v>
      </c>
    </row>
    <row r="132" spans="1:11" ht="40.5" customHeight="1" x14ac:dyDescent="0.2">
      <c r="A132" s="304" t="s">
        <v>618</v>
      </c>
      <c r="B132" s="300" t="s">
        <v>567</v>
      </c>
      <c r="C132" s="301">
        <v>10</v>
      </c>
      <c r="D132" s="301">
        <v>4</v>
      </c>
      <c r="E132" s="302">
        <v>5050502</v>
      </c>
      <c r="F132" s="303" t="s">
        <v>358</v>
      </c>
      <c r="G132" s="352">
        <f t="shared" si="11"/>
        <v>1011.6</v>
      </c>
      <c r="H132" s="352">
        <f t="shared" si="11"/>
        <v>0</v>
      </c>
      <c r="I132" s="352">
        <f t="shared" si="11"/>
        <v>1011.6</v>
      </c>
      <c r="J132" s="352">
        <v>747.9</v>
      </c>
      <c r="K132" s="352">
        <v>747.9</v>
      </c>
    </row>
    <row r="133" spans="1:11" ht="18" customHeight="1" x14ac:dyDescent="0.2">
      <c r="A133" s="304" t="s">
        <v>619</v>
      </c>
      <c r="B133" s="300" t="s">
        <v>567</v>
      </c>
      <c r="C133" s="301">
        <v>10</v>
      </c>
      <c r="D133" s="301">
        <v>4</v>
      </c>
      <c r="E133" s="302">
        <v>5050502</v>
      </c>
      <c r="F133" s="303">
        <v>300</v>
      </c>
      <c r="G133" s="352">
        <f t="shared" si="11"/>
        <v>1011.6</v>
      </c>
      <c r="H133" s="352">
        <f t="shared" si="11"/>
        <v>0</v>
      </c>
      <c r="I133" s="352">
        <f t="shared" si="11"/>
        <v>1011.6</v>
      </c>
      <c r="J133" s="352">
        <f>SUM(J134)</f>
        <v>747.9</v>
      </c>
      <c r="K133" s="352">
        <f>SUM(K134)</f>
        <v>747.9</v>
      </c>
    </row>
    <row r="134" spans="1:11" ht="24.75" customHeight="1" x14ac:dyDescent="0.2">
      <c r="A134" s="304" t="s">
        <v>620</v>
      </c>
      <c r="B134" s="300" t="s">
        <v>567</v>
      </c>
      <c r="C134" s="301">
        <v>10</v>
      </c>
      <c r="D134" s="301">
        <v>4</v>
      </c>
      <c r="E134" s="302">
        <v>5050502</v>
      </c>
      <c r="F134" s="303">
        <v>310</v>
      </c>
      <c r="G134" s="352">
        <f t="shared" si="11"/>
        <v>1011.6</v>
      </c>
      <c r="H134" s="352">
        <f t="shared" si="11"/>
        <v>0</v>
      </c>
      <c r="I134" s="352">
        <f t="shared" si="11"/>
        <v>1011.6</v>
      </c>
      <c r="J134" s="352">
        <v>747.9</v>
      </c>
      <c r="K134" s="352">
        <v>747.9</v>
      </c>
    </row>
    <row r="135" spans="1:11" ht="28.5" customHeight="1" x14ac:dyDescent="0.2">
      <c r="A135" s="304" t="s">
        <v>621</v>
      </c>
      <c r="B135" s="300" t="s">
        <v>567</v>
      </c>
      <c r="C135" s="301">
        <v>10</v>
      </c>
      <c r="D135" s="301">
        <v>4</v>
      </c>
      <c r="E135" s="302">
        <v>5050502</v>
      </c>
      <c r="F135" s="303">
        <v>313</v>
      </c>
      <c r="G135" s="352">
        <v>1011.6</v>
      </c>
      <c r="H135" s="364"/>
      <c r="I135" s="352">
        <f>SUM('свод 2012'!W537)</f>
        <v>1011.6</v>
      </c>
      <c r="J135" s="352">
        <v>747.9</v>
      </c>
      <c r="K135" s="352">
        <v>747.9</v>
      </c>
    </row>
    <row r="136" spans="1:11" ht="90" customHeight="1" x14ac:dyDescent="0.2">
      <c r="A136" s="304" t="s">
        <v>622</v>
      </c>
      <c r="B136" s="300" t="s">
        <v>567</v>
      </c>
      <c r="C136" s="301">
        <v>10</v>
      </c>
      <c r="D136" s="301">
        <v>4</v>
      </c>
      <c r="E136" s="302"/>
      <c r="F136" s="303" t="s">
        <v>358</v>
      </c>
      <c r="G136" s="352">
        <f>SUM(G137+G144)</f>
        <v>64898</v>
      </c>
      <c r="H136" s="352">
        <f>SUM(H137+H144)</f>
        <v>0</v>
      </c>
      <c r="I136" s="352">
        <f>SUM(I137+I144)</f>
        <v>64898</v>
      </c>
      <c r="J136" s="352">
        <f>SUM(J137+J144)</f>
        <v>68858.899999999994</v>
      </c>
      <c r="K136" s="352">
        <f>SUM(K137+K144)</f>
        <v>68858.899999999994</v>
      </c>
    </row>
    <row r="137" spans="1:11" ht="26.25" customHeight="1" x14ac:dyDescent="0.2">
      <c r="A137" s="304" t="s">
        <v>623</v>
      </c>
      <c r="B137" s="300" t="s">
        <v>567</v>
      </c>
      <c r="C137" s="301">
        <v>10</v>
      </c>
      <c r="D137" s="301">
        <v>4</v>
      </c>
      <c r="E137" s="302">
        <v>5201300</v>
      </c>
      <c r="F137" s="303" t="s">
        <v>358</v>
      </c>
      <c r="G137" s="352">
        <f>SUM(G141+G138)</f>
        <v>61600</v>
      </c>
      <c r="H137" s="352">
        <f>SUM(H141+H138)</f>
        <v>0</v>
      </c>
      <c r="I137" s="352">
        <f>SUM(I141+I138)</f>
        <v>61600</v>
      </c>
      <c r="J137" s="352">
        <f>SUM(J141+J138)</f>
        <v>65560.899999999994</v>
      </c>
      <c r="K137" s="352">
        <f>SUM(K141+K138)</f>
        <v>65560.899999999994</v>
      </c>
    </row>
    <row r="138" spans="1:11" ht="24.75" customHeight="1" x14ac:dyDescent="0.2">
      <c r="A138" s="304" t="s">
        <v>561</v>
      </c>
      <c r="B138" s="300" t="s">
        <v>567</v>
      </c>
      <c r="C138" s="301">
        <v>10</v>
      </c>
      <c r="D138" s="301">
        <v>4</v>
      </c>
      <c r="E138" s="302">
        <v>5201300</v>
      </c>
      <c r="F138" s="303">
        <v>200</v>
      </c>
      <c r="G138" s="352">
        <v>1656</v>
      </c>
      <c r="H138" s="303"/>
      <c r="I138" s="352">
        <v>1656</v>
      </c>
      <c r="J138" s="352">
        <v>1656</v>
      </c>
      <c r="K138" s="352">
        <v>1656</v>
      </c>
    </row>
    <row r="139" spans="1:11" ht="27.75" customHeight="1" x14ac:dyDescent="0.2">
      <c r="A139" s="304" t="s">
        <v>562</v>
      </c>
      <c r="B139" s="300" t="s">
        <v>567</v>
      </c>
      <c r="C139" s="301">
        <v>10</v>
      </c>
      <c r="D139" s="301">
        <v>4</v>
      </c>
      <c r="E139" s="302">
        <v>5201300</v>
      </c>
      <c r="F139" s="303">
        <v>240</v>
      </c>
      <c r="G139" s="352">
        <v>1656</v>
      </c>
      <c r="H139" s="303"/>
      <c r="I139" s="352">
        <v>1656</v>
      </c>
      <c r="J139" s="352">
        <v>1656</v>
      </c>
      <c r="K139" s="352">
        <v>1656</v>
      </c>
    </row>
    <row r="140" spans="1:11" ht="22.5" customHeight="1" x14ac:dyDescent="0.2">
      <c r="A140" s="304" t="s">
        <v>563</v>
      </c>
      <c r="B140" s="300" t="s">
        <v>567</v>
      </c>
      <c r="C140" s="301">
        <v>10</v>
      </c>
      <c r="D140" s="301">
        <v>4</v>
      </c>
      <c r="E140" s="302">
        <v>5201300</v>
      </c>
      <c r="F140" s="303">
        <v>244</v>
      </c>
      <c r="G140" s="352">
        <v>1656</v>
      </c>
      <c r="H140" s="303"/>
      <c r="I140" s="352">
        <v>1656</v>
      </c>
      <c r="J140" s="352">
        <v>1656</v>
      </c>
      <c r="K140" s="352">
        <v>1656</v>
      </c>
    </row>
    <row r="141" spans="1:11" ht="25.5" customHeight="1" x14ac:dyDescent="0.2">
      <c r="A141" s="304" t="s">
        <v>619</v>
      </c>
      <c r="B141" s="300" t="s">
        <v>567</v>
      </c>
      <c r="C141" s="301">
        <v>10</v>
      </c>
      <c r="D141" s="301">
        <v>4</v>
      </c>
      <c r="E141" s="302">
        <v>5201300</v>
      </c>
      <c r="F141" s="303">
        <v>300</v>
      </c>
      <c r="G141" s="352">
        <v>59944</v>
      </c>
      <c r="H141" s="303"/>
      <c r="I141" s="352">
        <v>59944</v>
      </c>
      <c r="J141" s="352">
        <v>63904.9</v>
      </c>
      <c r="K141" s="352">
        <v>63904.9</v>
      </c>
    </row>
    <row r="142" spans="1:11" ht="27.75" customHeight="1" x14ac:dyDescent="0.2">
      <c r="A142" s="304" t="s">
        <v>620</v>
      </c>
      <c r="B142" s="300" t="s">
        <v>567</v>
      </c>
      <c r="C142" s="301">
        <v>10</v>
      </c>
      <c r="D142" s="301">
        <v>4</v>
      </c>
      <c r="E142" s="302">
        <v>5201300</v>
      </c>
      <c r="F142" s="303">
        <v>310</v>
      </c>
      <c r="G142" s="352">
        <v>59944</v>
      </c>
      <c r="H142" s="303"/>
      <c r="I142" s="352">
        <v>59944</v>
      </c>
      <c r="J142" s="352">
        <v>63904.9</v>
      </c>
      <c r="K142" s="352">
        <v>63904.9</v>
      </c>
    </row>
    <row r="143" spans="1:11" ht="27" customHeight="1" x14ac:dyDescent="0.2">
      <c r="A143" s="304" t="s">
        <v>621</v>
      </c>
      <c r="B143" s="300" t="s">
        <v>567</v>
      </c>
      <c r="C143" s="301">
        <v>10</v>
      </c>
      <c r="D143" s="301">
        <v>4</v>
      </c>
      <c r="E143" s="302">
        <v>5201300</v>
      </c>
      <c r="F143" s="303">
        <v>313</v>
      </c>
      <c r="G143" s="352">
        <v>59944</v>
      </c>
      <c r="H143" s="303"/>
      <c r="I143" s="352">
        <v>59944</v>
      </c>
      <c r="J143" s="352">
        <v>63904.9</v>
      </c>
      <c r="K143" s="352">
        <v>63904.9</v>
      </c>
    </row>
    <row r="144" spans="1:11" ht="25.5" customHeight="1" x14ac:dyDescent="0.2">
      <c r="A144" s="304" t="s">
        <v>574</v>
      </c>
      <c r="B144" s="300" t="s">
        <v>567</v>
      </c>
      <c r="C144" s="301">
        <v>10</v>
      </c>
      <c r="D144" s="301">
        <v>4</v>
      </c>
      <c r="E144" s="302">
        <v>5140100</v>
      </c>
      <c r="F144" s="303"/>
      <c r="G144" s="352">
        <v>3298</v>
      </c>
      <c r="H144" s="303"/>
      <c r="I144" s="352">
        <v>3298</v>
      </c>
      <c r="J144" s="352">
        <v>3298</v>
      </c>
      <c r="K144" s="352">
        <v>3298</v>
      </c>
    </row>
    <row r="145" spans="1:11" ht="24" customHeight="1" x14ac:dyDescent="0.2">
      <c r="A145" s="304" t="s">
        <v>619</v>
      </c>
      <c r="B145" s="300" t="s">
        <v>567</v>
      </c>
      <c r="C145" s="301">
        <v>10</v>
      </c>
      <c r="D145" s="301">
        <v>4</v>
      </c>
      <c r="E145" s="302">
        <v>5140100</v>
      </c>
      <c r="F145" s="303">
        <v>300</v>
      </c>
      <c r="G145" s="352">
        <f>SUM(G146)</f>
        <v>3298</v>
      </c>
      <c r="H145" s="303"/>
      <c r="I145" s="352">
        <f>SUM(I146)</f>
        <v>3298</v>
      </c>
      <c r="J145" s="352">
        <f>SUM(J146)</f>
        <v>3298</v>
      </c>
      <c r="K145" s="352">
        <f>SUM(K146)</f>
        <v>3298</v>
      </c>
    </row>
    <row r="146" spans="1:11" ht="27.75" customHeight="1" x14ac:dyDescent="0.2">
      <c r="A146" s="304" t="s">
        <v>620</v>
      </c>
      <c r="B146" s="300" t="s">
        <v>567</v>
      </c>
      <c r="C146" s="301">
        <v>10</v>
      </c>
      <c r="D146" s="301">
        <v>4</v>
      </c>
      <c r="E146" s="302">
        <v>5140100</v>
      </c>
      <c r="F146" s="303">
        <v>310</v>
      </c>
      <c r="G146" s="352">
        <v>3298</v>
      </c>
      <c r="H146" s="303"/>
      <c r="I146" s="352">
        <v>3298</v>
      </c>
      <c r="J146" s="352">
        <v>3298</v>
      </c>
      <c r="K146" s="352">
        <v>3298</v>
      </c>
    </row>
    <row r="147" spans="1:11" ht="25.5" customHeight="1" x14ac:dyDescent="0.2">
      <c r="A147" s="304" t="s">
        <v>621</v>
      </c>
      <c r="B147" s="300" t="s">
        <v>567</v>
      </c>
      <c r="C147" s="301">
        <v>10</v>
      </c>
      <c r="D147" s="301">
        <v>4</v>
      </c>
      <c r="E147" s="302">
        <v>5140100</v>
      </c>
      <c r="F147" s="303">
        <v>313</v>
      </c>
      <c r="G147" s="352">
        <v>3298</v>
      </c>
      <c r="H147" s="303"/>
      <c r="I147" s="352">
        <v>3298</v>
      </c>
      <c r="J147" s="352">
        <v>3298</v>
      </c>
      <c r="K147" s="352">
        <v>3298</v>
      </c>
    </row>
    <row r="148" spans="1:11" ht="93" customHeight="1" x14ac:dyDescent="0.2">
      <c r="A148" s="304" t="s">
        <v>574</v>
      </c>
      <c r="B148" s="300" t="s">
        <v>567</v>
      </c>
      <c r="C148" s="301">
        <v>10</v>
      </c>
      <c r="D148" s="301">
        <v>4</v>
      </c>
      <c r="E148" s="302">
        <v>5140100</v>
      </c>
      <c r="F148" s="303" t="s">
        <v>358</v>
      </c>
      <c r="G148" s="352">
        <v>98</v>
      </c>
      <c r="H148" s="303"/>
      <c r="I148" s="352">
        <v>98</v>
      </c>
      <c r="J148" s="352">
        <v>106.6</v>
      </c>
      <c r="K148" s="352">
        <v>114.8</v>
      </c>
    </row>
    <row r="149" spans="1:11" ht="25.5" customHeight="1" x14ac:dyDescent="0.2">
      <c r="A149" s="304" t="s">
        <v>624</v>
      </c>
      <c r="B149" s="300" t="s">
        <v>567</v>
      </c>
      <c r="C149" s="301">
        <v>10</v>
      </c>
      <c r="D149" s="301">
        <v>4</v>
      </c>
      <c r="E149" s="302">
        <v>5140100</v>
      </c>
      <c r="F149" s="303" t="s">
        <v>358</v>
      </c>
      <c r="G149" s="352">
        <v>98</v>
      </c>
      <c r="H149" s="303"/>
      <c r="I149" s="352">
        <v>98</v>
      </c>
      <c r="J149" s="352">
        <v>106.6</v>
      </c>
      <c r="K149" s="352">
        <v>114.8</v>
      </c>
    </row>
    <row r="150" spans="1:11" ht="25.5" customHeight="1" x14ac:dyDescent="0.2">
      <c r="A150" s="304" t="s">
        <v>619</v>
      </c>
      <c r="B150" s="300" t="s">
        <v>567</v>
      </c>
      <c r="C150" s="301">
        <v>10</v>
      </c>
      <c r="D150" s="301">
        <v>4</v>
      </c>
      <c r="E150" s="302">
        <v>5140100</v>
      </c>
      <c r="F150" s="303">
        <v>300</v>
      </c>
      <c r="G150" s="352">
        <f>SUM(G151)</f>
        <v>98</v>
      </c>
      <c r="H150" s="303"/>
      <c r="I150" s="352">
        <f>SUM(I151)</f>
        <v>98</v>
      </c>
      <c r="J150" s="352">
        <f>SUM(J151)</f>
        <v>106.6</v>
      </c>
      <c r="K150" s="352">
        <f>SUM(K151)</f>
        <v>114.8</v>
      </c>
    </row>
    <row r="151" spans="1:11" ht="36" customHeight="1" x14ac:dyDescent="0.2">
      <c r="A151" s="304" t="s">
        <v>612</v>
      </c>
      <c r="B151" s="300" t="s">
        <v>567</v>
      </c>
      <c r="C151" s="301">
        <v>10</v>
      </c>
      <c r="D151" s="301">
        <v>4</v>
      </c>
      <c r="E151" s="302">
        <v>5140100</v>
      </c>
      <c r="F151" s="303">
        <v>320</v>
      </c>
      <c r="G151" s="352">
        <v>98</v>
      </c>
      <c r="H151" s="303"/>
      <c r="I151" s="352">
        <v>98</v>
      </c>
      <c r="J151" s="352">
        <v>106.6</v>
      </c>
      <c r="K151" s="352">
        <v>114.8</v>
      </c>
    </row>
    <row r="152" spans="1:11" ht="13.5" customHeight="1" x14ac:dyDescent="0.2">
      <c r="A152" s="304" t="s">
        <v>625</v>
      </c>
      <c r="B152" s="300" t="s">
        <v>567</v>
      </c>
      <c r="C152" s="301">
        <v>10</v>
      </c>
      <c r="D152" s="301">
        <v>4</v>
      </c>
      <c r="E152" s="302">
        <v>5140100</v>
      </c>
      <c r="F152" s="303">
        <v>321</v>
      </c>
      <c r="G152" s="352">
        <v>98</v>
      </c>
      <c r="H152" s="303"/>
      <c r="I152" s="352">
        <v>98</v>
      </c>
      <c r="J152" s="352">
        <v>106.6</v>
      </c>
      <c r="K152" s="352">
        <v>114.8</v>
      </c>
    </row>
    <row r="153" spans="1:11" ht="13.5" customHeight="1" x14ac:dyDescent="0.2">
      <c r="A153" s="304" t="s">
        <v>369</v>
      </c>
      <c r="B153" s="300" t="s">
        <v>567</v>
      </c>
      <c r="C153" s="301">
        <v>10</v>
      </c>
      <c r="D153" s="301">
        <v>6</v>
      </c>
      <c r="E153" s="302" t="s">
        <v>358</v>
      </c>
      <c r="F153" s="303" t="s">
        <v>358</v>
      </c>
      <c r="G153" s="352">
        <f>SUM(G154)</f>
        <v>14226</v>
      </c>
      <c r="H153" s="352">
        <f t="shared" ref="H153:K155" si="12">SUM(H154)</f>
        <v>0</v>
      </c>
      <c r="I153" s="352">
        <f t="shared" si="12"/>
        <v>14226</v>
      </c>
      <c r="J153" s="352">
        <f t="shared" si="12"/>
        <v>14226</v>
      </c>
      <c r="K153" s="352">
        <f t="shared" si="12"/>
        <v>14226</v>
      </c>
    </row>
    <row r="154" spans="1:11" ht="17.25" customHeight="1" x14ac:dyDescent="0.2">
      <c r="A154" s="304" t="s">
        <v>626</v>
      </c>
      <c r="B154" s="300" t="s">
        <v>567</v>
      </c>
      <c r="C154" s="301">
        <v>10</v>
      </c>
      <c r="D154" s="301">
        <v>6</v>
      </c>
      <c r="E154" s="302">
        <v>20400</v>
      </c>
      <c r="F154" s="303" t="s">
        <v>358</v>
      </c>
      <c r="G154" s="352">
        <f>SUM(G155)</f>
        <v>14226</v>
      </c>
      <c r="H154" s="303"/>
      <c r="I154" s="352">
        <f t="shared" si="12"/>
        <v>14226</v>
      </c>
      <c r="J154" s="352">
        <f t="shared" si="12"/>
        <v>14226</v>
      </c>
      <c r="K154" s="352">
        <f t="shared" si="12"/>
        <v>14226</v>
      </c>
    </row>
    <row r="155" spans="1:11" ht="75.75" customHeight="1" x14ac:dyDescent="0.2">
      <c r="A155" s="304" t="s">
        <v>574</v>
      </c>
      <c r="B155" s="300" t="s">
        <v>567</v>
      </c>
      <c r="C155" s="301">
        <v>10</v>
      </c>
      <c r="D155" s="301">
        <v>6</v>
      </c>
      <c r="E155" s="302">
        <v>20400</v>
      </c>
      <c r="F155" s="303" t="s">
        <v>358</v>
      </c>
      <c r="G155" s="352">
        <f>SUM(G156)</f>
        <v>14226</v>
      </c>
      <c r="H155" s="303"/>
      <c r="I155" s="352">
        <f t="shared" si="12"/>
        <v>14226</v>
      </c>
      <c r="J155" s="352">
        <f t="shared" si="12"/>
        <v>14226</v>
      </c>
      <c r="K155" s="352">
        <f t="shared" si="12"/>
        <v>14226</v>
      </c>
    </row>
    <row r="156" spans="1:11" ht="30" customHeight="1" x14ac:dyDescent="0.2">
      <c r="A156" s="304" t="s">
        <v>627</v>
      </c>
      <c r="B156" s="300" t="s">
        <v>567</v>
      </c>
      <c r="C156" s="301">
        <v>10</v>
      </c>
      <c r="D156" s="301">
        <v>6</v>
      </c>
      <c r="E156" s="302">
        <v>20400</v>
      </c>
      <c r="F156" s="303" t="s">
        <v>358</v>
      </c>
      <c r="G156" s="352">
        <f>SUM(G157+G161)</f>
        <v>14226</v>
      </c>
      <c r="H156" s="303"/>
      <c r="I156" s="352">
        <f>SUM(I157+I161)</f>
        <v>14226</v>
      </c>
      <c r="J156" s="352">
        <f>SUM(J157+J161)</f>
        <v>14226</v>
      </c>
      <c r="K156" s="352">
        <f>SUM(K157+K161)</f>
        <v>14226</v>
      </c>
    </row>
    <row r="157" spans="1:11" ht="50.25" customHeight="1" x14ac:dyDescent="0.2">
      <c r="A157" s="304" t="s">
        <v>557</v>
      </c>
      <c r="B157" s="300" t="s">
        <v>567</v>
      </c>
      <c r="C157" s="301">
        <v>10</v>
      </c>
      <c r="D157" s="301">
        <v>6</v>
      </c>
      <c r="E157" s="302">
        <v>20400</v>
      </c>
      <c r="F157" s="303">
        <v>100</v>
      </c>
      <c r="G157" s="352">
        <f>SUM(G158)</f>
        <v>12678.8</v>
      </c>
      <c r="H157" s="303"/>
      <c r="I157" s="352">
        <f>SUM(I158)</f>
        <v>12678.8</v>
      </c>
      <c r="J157" s="352">
        <f>SUM(J158)</f>
        <v>12678.8</v>
      </c>
      <c r="K157" s="352">
        <f>SUM(K158)</f>
        <v>12678.8</v>
      </c>
    </row>
    <row r="158" spans="1:11" ht="26.25" customHeight="1" x14ac:dyDescent="0.2">
      <c r="A158" s="304" t="s">
        <v>558</v>
      </c>
      <c r="B158" s="300" t="s">
        <v>567</v>
      </c>
      <c r="C158" s="301">
        <v>10</v>
      </c>
      <c r="D158" s="301">
        <v>6</v>
      </c>
      <c r="E158" s="302">
        <v>20400</v>
      </c>
      <c r="F158" s="303">
        <v>120</v>
      </c>
      <c r="G158" s="352">
        <f>SUM(G159:G160)</f>
        <v>12678.8</v>
      </c>
      <c r="H158" s="303"/>
      <c r="I158" s="352">
        <f>SUM(I159:I160)</f>
        <v>12678.8</v>
      </c>
      <c r="J158" s="352">
        <f>SUM(J159:J160)</f>
        <v>12678.8</v>
      </c>
      <c r="K158" s="352">
        <f>SUM(K159:K160)</f>
        <v>12678.8</v>
      </c>
    </row>
    <row r="159" spans="1:11" ht="13.5" customHeight="1" x14ac:dyDescent="0.2">
      <c r="A159" s="304" t="s">
        <v>559</v>
      </c>
      <c r="B159" s="300" t="s">
        <v>567</v>
      </c>
      <c r="C159" s="301">
        <v>10</v>
      </c>
      <c r="D159" s="301">
        <v>6</v>
      </c>
      <c r="E159" s="302">
        <v>20400</v>
      </c>
      <c r="F159" s="303">
        <v>121</v>
      </c>
      <c r="G159" s="352">
        <v>12466.3</v>
      </c>
      <c r="H159" s="303"/>
      <c r="I159" s="352">
        <v>12466.3</v>
      </c>
      <c r="J159" s="352">
        <v>12466.3</v>
      </c>
      <c r="K159" s="352">
        <v>12466.3</v>
      </c>
    </row>
    <row r="160" spans="1:11" ht="26.25" customHeight="1" x14ac:dyDescent="0.2">
      <c r="A160" s="304" t="s">
        <v>560</v>
      </c>
      <c r="B160" s="300" t="s">
        <v>567</v>
      </c>
      <c r="C160" s="301">
        <v>10</v>
      </c>
      <c r="D160" s="301">
        <v>6</v>
      </c>
      <c r="E160" s="302">
        <v>20400</v>
      </c>
      <c r="F160" s="303">
        <v>122</v>
      </c>
      <c r="G160" s="352">
        <v>212.5</v>
      </c>
      <c r="H160" s="303"/>
      <c r="I160" s="352">
        <v>212.5</v>
      </c>
      <c r="J160" s="352">
        <v>212.5</v>
      </c>
      <c r="K160" s="352">
        <v>212.5</v>
      </c>
    </row>
    <row r="161" spans="1:11" ht="27" customHeight="1" x14ac:dyDescent="0.2">
      <c r="A161" s="304" t="s">
        <v>561</v>
      </c>
      <c r="B161" s="300" t="s">
        <v>567</v>
      </c>
      <c r="C161" s="301">
        <v>10</v>
      </c>
      <c r="D161" s="301">
        <v>6</v>
      </c>
      <c r="E161" s="302">
        <v>20400</v>
      </c>
      <c r="F161" s="303">
        <v>200</v>
      </c>
      <c r="G161" s="352">
        <f>SUM(G162)</f>
        <v>1547.2</v>
      </c>
      <c r="H161" s="303"/>
      <c r="I161" s="352">
        <f>SUM(I162)</f>
        <v>1547.2</v>
      </c>
      <c r="J161" s="352">
        <f>SUM(J162)</f>
        <v>1547.2</v>
      </c>
      <c r="K161" s="352">
        <f>SUM(K162)</f>
        <v>1547.2</v>
      </c>
    </row>
    <row r="162" spans="1:11" ht="30.75" customHeight="1" x14ac:dyDescent="0.2">
      <c r="A162" s="304" t="s">
        <v>562</v>
      </c>
      <c r="B162" s="300" t="s">
        <v>567</v>
      </c>
      <c r="C162" s="301">
        <v>10</v>
      </c>
      <c r="D162" s="301">
        <v>6</v>
      </c>
      <c r="E162" s="302">
        <v>20400</v>
      </c>
      <c r="F162" s="303">
        <v>240</v>
      </c>
      <c r="G162" s="352">
        <f>SUM(G163:G164)</f>
        <v>1547.2</v>
      </c>
      <c r="H162" s="303"/>
      <c r="I162" s="352">
        <f>SUM(I163:I164)</f>
        <v>1547.2</v>
      </c>
      <c r="J162" s="352">
        <f>SUM(J163:J164)</f>
        <v>1547.2</v>
      </c>
      <c r="K162" s="352">
        <f>SUM(K163:K164)</f>
        <v>1547.2</v>
      </c>
    </row>
    <row r="163" spans="1:11" ht="27" customHeight="1" x14ac:dyDescent="0.2">
      <c r="A163" s="304" t="s">
        <v>565</v>
      </c>
      <c r="B163" s="300" t="s">
        <v>567</v>
      </c>
      <c r="C163" s="301">
        <v>10</v>
      </c>
      <c r="D163" s="301">
        <v>6</v>
      </c>
      <c r="E163" s="302">
        <v>20400</v>
      </c>
      <c r="F163" s="303">
        <v>242</v>
      </c>
      <c r="G163" s="352">
        <v>60</v>
      </c>
      <c r="H163" s="303"/>
      <c r="I163" s="352">
        <v>60</v>
      </c>
      <c r="J163" s="352">
        <v>60</v>
      </c>
      <c r="K163" s="352">
        <v>60</v>
      </c>
    </row>
    <row r="164" spans="1:11" s="351" customFormat="1" ht="29.25" customHeight="1" x14ac:dyDescent="0.2">
      <c r="A164" s="304" t="s">
        <v>563</v>
      </c>
      <c r="B164" s="300" t="s">
        <v>567</v>
      </c>
      <c r="C164" s="301">
        <v>10</v>
      </c>
      <c r="D164" s="301">
        <v>6</v>
      </c>
      <c r="E164" s="302">
        <v>20400</v>
      </c>
      <c r="F164" s="303">
        <v>244</v>
      </c>
      <c r="G164" s="352">
        <v>1487.2</v>
      </c>
      <c r="H164" s="303"/>
      <c r="I164" s="352">
        <v>1487.2</v>
      </c>
      <c r="J164" s="352">
        <v>1487.2</v>
      </c>
      <c r="K164" s="352">
        <v>1487.2</v>
      </c>
    </row>
    <row r="165" spans="1:11" ht="13.5" customHeight="1" x14ac:dyDescent="0.25">
      <c r="A165" s="345" t="s">
        <v>630</v>
      </c>
      <c r="B165" s="346" t="s">
        <v>631</v>
      </c>
      <c r="C165" s="347" t="s">
        <v>358</v>
      </c>
      <c r="D165" s="347" t="s">
        <v>358</v>
      </c>
      <c r="E165" s="348" t="s">
        <v>358</v>
      </c>
      <c r="F165" s="349" t="s">
        <v>358</v>
      </c>
      <c r="G165" s="350">
        <f>SUM(G166)</f>
        <v>12817.4</v>
      </c>
      <c r="H165" s="350">
        <f>SUM(H166)</f>
        <v>0</v>
      </c>
      <c r="I165" s="350">
        <f>SUM(I166)</f>
        <v>12817.4</v>
      </c>
      <c r="J165" s="350">
        <f>SUM(J166)</f>
        <v>4776.1000000000004</v>
      </c>
      <c r="K165" s="350">
        <f>SUM(K166)</f>
        <v>4776.1000000000004</v>
      </c>
    </row>
    <row r="166" spans="1:11" ht="13.5" customHeight="1" x14ac:dyDescent="0.2">
      <c r="A166" s="304" t="s">
        <v>367</v>
      </c>
      <c r="B166" s="300" t="s">
        <v>631</v>
      </c>
      <c r="C166" s="301">
        <v>10</v>
      </c>
      <c r="D166" s="301" t="s">
        <v>358</v>
      </c>
      <c r="E166" s="302" t="s">
        <v>358</v>
      </c>
      <c r="F166" s="303" t="s">
        <v>358</v>
      </c>
      <c r="G166" s="352">
        <f>SUM(G167+G177)</f>
        <v>12817.4</v>
      </c>
      <c r="H166" s="352">
        <f>SUM(H167+H177)</f>
        <v>0</v>
      </c>
      <c r="I166" s="352">
        <f>SUM(I167+I177)</f>
        <v>12817.4</v>
      </c>
      <c r="J166" s="352">
        <f>SUM(J167+J177)</f>
        <v>4776.1000000000004</v>
      </c>
      <c r="K166" s="352">
        <f>SUM(K167+K177)</f>
        <v>4776.1000000000004</v>
      </c>
    </row>
    <row r="167" spans="1:11" ht="13.5" customHeight="1" x14ac:dyDescent="0.2">
      <c r="A167" s="304" t="s">
        <v>299</v>
      </c>
      <c r="B167" s="300" t="s">
        <v>631</v>
      </c>
      <c r="C167" s="301">
        <v>10</v>
      </c>
      <c r="D167" s="301">
        <v>3</v>
      </c>
      <c r="E167" s="302" t="s">
        <v>358</v>
      </c>
      <c r="F167" s="303" t="s">
        <v>358</v>
      </c>
      <c r="G167" s="352">
        <f>SUM(G168)</f>
        <v>6217.4</v>
      </c>
      <c r="H167" s="352">
        <f>SUM(H168)</f>
        <v>0</v>
      </c>
      <c r="I167" s="352">
        <f>SUM(I168)</f>
        <v>6217.4</v>
      </c>
      <c r="J167" s="352">
        <f>SUM(J168)</f>
        <v>657</v>
      </c>
      <c r="K167" s="352">
        <f>SUM(K168)</f>
        <v>657</v>
      </c>
    </row>
    <row r="168" spans="1:11" ht="16.5" customHeight="1" x14ac:dyDescent="0.2">
      <c r="A168" s="304" t="s">
        <v>613</v>
      </c>
      <c r="B168" s="300" t="s">
        <v>631</v>
      </c>
      <c r="C168" s="301">
        <v>10</v>
      </c>
      <c r="D168" s="301">
        <v>3</v>
      </c>
      <c r="E168" s="302">
        <v>5050000</v>
      </c>
      <c r="F168" s="303" t="s">
        <v>358</v>
      </c>
      <c r="G168" s="352">
        <f>SUM(G169)</f>
        <v>6217.4</v>
      </c>
      <c r="H168" s="352">
        <f>SUM(H169)</f>
        <v>0</v>
      </c>
      <c r="I168" s="352">
        <f>SUM(I169)</f>
        <v>6217.4</v>
      </c>
      <c r="J168" s="352">
        <v>657</v>
      </c>
      <c r="K168" s="352">
        <v>657</v>
      </c>
    </row>
    <row r="169" spans="1:11" ht="150" customHeight="1" x14ac:dyDescent="0.2">
      <c r="A169" s="304" t="s">
        <v>632</v>
      </c>
      <c r="B169" s="300" t="s">
        <v>631</v>
      </c>
      <c r="C169" s="301">
        <v>10</v>
      </c>
      <c r="D169" s="301">
        <v>3</v>
      </c>
      <c r="E169" s="302">
        <v>5053400</v>
      </c>
      <c r="F169" s="303" t="s">
        <v>358</v>
      </c>
      <c r="G169" s="352">
        <f>SUM(G170+G174)</f>
        <v>6217.4</v>
      </c>
      <c r="H169" s="352">
        <f>SUM(H170+H174)</f>
        <v>0</v>
      </c>
      <c r="I169" s="352">
        <f>SUM(I170+I174)</f>
        <v>6217.4</v>
      </c>
      <c r="J169" s="352">
        <v>657</v>
      </c>
      <c r="K169" s="352">
        <v>657</v>
      </c>
    </row>
    <row r="170" spans="1:11" ht="87" customHeight="1" x14ac:dyDescent="0.2">
      <c r="A170" s="304" t="s">
        <v>633</v>
      </c>
      <c r="B170" s="300" t="s">
        <v>631</v>
      </c>
      <c r="C170" s="301">
        <v>10</v>
      </c>
      <c r="D170" s="301">
        <v>3</v>
      </c>
      <c r="E170" s="302">
        <v>5053401</v>
      </c>
      <c r="F170" s="303" t="s">
        <v>358</v>
      </c>
      <c r="G170" s="352">
        <v>803</v>
      </c>
      <c r="H170" s="303"/>
      <c r="I170" s="352">
        <v>803</v>
      </c>
      <c r="J170" s="352">
        <v>0</v>
      </c>
      <c r="K170" s="352">
        <v>0</v>
      </c>
    </row>
    <row r="171" spans="1:11" ht="24.75" customHeight="1" x14ac:dyDescent="0.2">
      <c r="A171" s="304" t="s">
        <v>619</v>
      </c>
      <c r="B171" s="300" t="s">
        <v>631</v>
      </c>
      <c r="C171" s="301">
        <v>10</v>
      </c>
      <c r="D171" s="301">
        <v>3</v>
      </c>
      <c r="E171" s="302">
        <v>5053401</v>
      </c>
      <c r="F171" s="303">
        <v>300</v>
      </c>
      <c r="G171" s="352">
        <f>SUM(G172)</f>
        <v>803</v>
      </c>
      <c r="H171" s="303"/>
      <c r="I171" s="352">
        <f>SUM(I172)</f>
        <v>803</v>
      </c>
      <c r="J171" s="352">
        <f>SUM(J172)</f>
        <v>0</v>
      </c>
      <c r="K171" s="352">
        <f>SUM(K172)</f>
        <v>0</v>
      </c>
    </row>
    <row r="172" spans="1:11" ht="29.25" customHeight="1" x14ac:dyDescent="0.2">
      <c r="A172" s="304" t="s">
        <v>612</v>
      </c>
      <c r="B172" s="300" t="s">
        <v>631</v>
      </c>
      <c r="C172" s="301">
        <v>10</v>
      </c>
      <c r="D172" s="301">
        <v>3</v>
      </c>
      <c r="E172" s="302">
        <v>5053401</v>
      </c>
      <c r="F172" s="303">
        <v>320</v>
      </c>
      <c r="G172" s="352">
        <v>803</v>
      </c>
      <c r="H172" s="303"/>
      <c r="I172" s="352">
        <v>803</v>
      </c>
      <c r="J172" s="352">
        <v>0</v>
      </c>
      <c r="K172" s="352">
        <v>0</v>
      </c>
    </row>
    <row r="173" spans="1:11" ht="33" customHeight="1" x14ac:dyDescent="0.2">
      <c r="A173" s="304" t="s">
        <v>634</v>
      </c>
      <c r="B173" s="300" t="s">
        <v>631</v>
      </c>
      <c r="C173" s="301">
        <v>10</v>
      </c>
      <c r="D173" s="301">
        <v>3</v>
      </c>
      <c r="E173" s="302">
        <v>5053401</v>
      </c>
      <c r="F173" s="303">
        <v>322</v>
      </c>
      <c r="G173" s="352">
        <v>803</v>
      </c>
      <c r="H173" s="303"/>
      <c r="I173" s="352">
        <v>803</v>
      </c>
      <c r="J173" s="352">
        <v>0</v>
      </c>
      <c r="K173" s="352">
        <v>0</v>
      </c>
    </row>
    <row r="174" spans="1:11" ht="25.5" customHeight="1" x14ac:dyDescent="0.2">
      <c r="A174" s="304" t="s">
        <v>635</v>
      </c>
      <c r="B174" s="300" t="s">
        <v>631</v>
      </c>
      <c r="C174" s="301">
        <v>10</v>
      </c>
      <c r="D174" s="301">
        <v>3</v>
      </c>
      <c r="E174" s="302">
        <v>5053402</v>
      </c>
      <c r="F174" s="303" t="s">
        <v>358</v>
      </c>
      <c r="G174" s="352">
        <f t="shared" ref="G174:I175" si="13">SUM(G175)</f>
        <v>5414.4</v>
      </c>
      <c r="H174" s="352">
        <f t="shared" si="13"/>
        <v>0</v>
      </c>
      <c r="I174" s="352">
        <f t="shared" si="13"/>
        <v>5414.4</v>
      </c>
      <c r="J174" s="352">
        <v>657</v>
      </c>
      <c r="K174" s="352">
        <v>657</v>
      </c>
    </row>
    <row r="175" spans="1:11" ht="33.75" customHeight="1" x14ac:dyDescent="0.2">
      <c r="A175" s="304" t="s">
        <v>612</v>
      </c>
      <c r="B175" s="300" t="s">
        <v>631</v>
      </c>
      <c r="C175" s="301">
        <v>10</v>
      </c>
      <c r="D175" s="301">
        <v>3</v>
      </c>
      <c r="E175" s="302">
        <v>5053402</v>
      </c>
      <c r="F175" s="303">
        <v>320</v>
      </c>
      <c r="G175" s="352">
        <f t="shared" si="13"/>
        <v>5414.4</v>
      </c>
      <c r="H175" s="352">
        <f t="shared" si="13"/>
        <v>0</v>
      </c>
      <c r="I175" s="352">
        <f t="shared" si="13"/>
        <v>5414.4</v>
      </c>
      <c r="J175" s="352">
        <v>657</v>
      </c>
      <c r="K175" s="352">
        <v>657</v>
      </c>
    </row>
    <row r="176" spans="1:11" ht="13.5" customHeight="1" x14ac:dyDescent="0.2">
      <c r="A176" s="304" t="s">
        <v>634</v>
      </c>
      <c r="B176" s="300" t="s">
        <v>631</v>
      </c>
      <c r="C176" s="301">
        <v>10</v>
      </c>
      <c r="D176" s="301">
        <v>3</v>
      </c>
      <c r="E176" s="302">
        <v>5053402</v>
      </c>
      <c r="F176" s="303">
        <v>322</v>
      </c>
      <c r="G176" s="352">
        <v>5414.4</v>
      </c>
      <c r="H176" s="364"/>
      <c r="I176" s="352">
        <f>SUM('свод 2012'!W515)</f>
        <v>5414.4</v>
      </c>
      <c r="J176" s="352">
        <v>657</v>
      </c>
      <c r="K176" s="352">
        <v>657</v>
      </c>
    </row>
    <row r="177" spans="1:11" ht="13.5" customHeight="1" x14ac:dyDescent="0.2">
      <c r="A177" s="304" t="s">
        <v>368</v>
      </c>
      <c r="B177" s="300" t="s">
        <v>631</v>
      </c>
      <c r="C177" s="301">
        <v>10</v>
      </c>
      <c r="D177" s="301">
        <v>4</v>
      </c>
      <c r="E177" s="302" t="s">
        <v>358</v>
      </c>
      <c r="F177" s="303" t="s">
        <v>358</v>
      </c>
      <c r="G177" s="352">
        <f>SUM(G178)</f>
        <v>6600</v>
      </c>
      <c r="H177" s="352">
        <f>SUM(H178)</f>
        <v>0</v>
      </c>
      <c r="I177" s="352">
        <f t="shared" ref="I177:K178" si="14">SUM(I178)</f>
        <v>6600</v>
      </c>
      <c r="J177" s="352">
        <f t="shared" si="14"/>
        <v>4119.1000000000004</v>
      </c>
      <c r="K177" s="352">
        <f t="shared" si="14"/>
        <v>4119.1000000000004</v>
      </c>
    </row>
    <row r="178" spans="1:11" ht="24" customHeight="1" x14ac:dyDescent="0.2">
      <c r="A178" s="304" t="s">
        <v>613</v>
      </c>
      <c r="B178" s="300" t="s">
        <v>631</v>
      </c>
      <c r="C178" s="301">
        <v>10</v>
      </c>
      <c r="D178" s="301">
        <v>4</v>
      </c>
      <c r="E178" s="302">
        <v>5050000</v>
      </c>
      <c r="F178" s="303" t="s">
        <v>358</v>
      </c>
      <c r="G178" s="352">
        <f>SUM(G179)</f>
        <v>6600</v>
      </c>
      <c r="H178" s="303"/>
      <c r="I178" s="352">
        <f t="shared" si="14"/>
        <v>6600</v>
      </c>
      <c r="J178" s="352">
        <f t="shared" si="14"/>
        <v>4119.1000000000004</v>
      </c>
      <c r="K178" s="352">
        <f t="shared" si="14"/>
        <v>4119.1000000000004</v>
      </c>
    </row>
    <row r="179" spans="1:11" ht="54.75" customHeight="1" x14ac:dyDescent="0.2">
      <c r="A179" s="304" t="s">
        <v>636</v>
      </c>
      <c r="B179" s="300" t="s">
        <v>631</v>
      </c>
      <c r="C179" s="301">
        <v>10</v>
      </c>
      <c r="D179" s="301">
        <v>4</v>
      </c>
      <c r="E179" s="302">
        <v>5053600</v>
      </c>
      <c r="F179" s="303" t="s">
        <v>358</v>
      </c>
      <c r="G179" s="352">
        <v>6600</v>
      </c>
      <c r="H179" s="303"/>
      <c r="I179" s="352">
        <v>6600</v>
      </c>
      <c r="J179" s="352">
        <v>4119.1000000000004</v>
      </c>
      <c r="K179" s="352">
        <v>4119.1000000000004</v>
      </c>
    </row>
    <row r="180" spans="1:11" ht="39" customHeight="1" x14ac:dyDescent="0.2">
      <c r="A180" s="304" t="s">
        <v>637</v>
      </c>
      <c r="B180" s="300" t="s">
        <v>631</v>
      </c>
      <c r="C180" s="301">
        <v>10</v>
      </c>
      <c r="D180" s="301">
        <v>4</v>
      </c>
      <c r="E180" s="302">
        <v>5053602</v>
      </c>
      <c r="F180" s="303" t="s">
        <v>358</v>
      </c>
      <c r="G180" s="352">
        <v>6600</v>
      </c>
      <c r="H180" s="303"/>
      <c r="I180" s="352">
        <v>6600</v>
      </c>
      <c r="J180" s="352">
        <v>4119.1000000000004</v>
      </c>
      <c r="K180" s="352">
        <v>4119.1000000000004</v>
      </c>
    </row>
    <row r="181" spans="1:11" ht="25.5" customHeight="1" x14ac:dyDescent="0.2">
      <c r="A181" s="304" t="s">
        <v>619</v>
      </c>
      <c r="B181" s="300" t="s">
        <v>631</v>
      </c>
      <c r="C181" s="301">
        <v>10</v>
      </c>
      <c r="D181" s="301">
        <v>4</v>
      </c>
      <c r="E181" s="302">
        <v>5053602</v>
      </c>
      <c r="F181" s="303">
        <v>300</v>
      </c>
      <c r="G181" s="352">
        <v>6600</v>
      </c>
      <c r="H181" s="303"/>
      <c r="I181" s="352">
        <v>6600</v>
      </c>
      <c r="J181" s="352">
        <v>4119.1000000000004</v>
      </c>
      <c r="K181" s="352">
        <v>4119.1000000000004</v>
      </c>
    </row>
    <row r="182" spans="1:11" ht="36.75" customHeight="1" x14ac:dyDescent="0.2">
      <c r="A182" s="304" t="s">
        <v>612</v>
      </c>
      <c r="B182" s="300" t="s">
        <v>631</v>
      </c>
      <c r="C182" s="301">
        <v>10</v>
      </c>
      <c r="D182" s="301">
        <v>4</v>
      </c>
      <c r="E182" s="302">
        <v>5053602</v>
      </c>
      <c r="F182" s="303">
        <v>320</v>
      </c>
      <c r="G182" s="352">
        <v>6600</v>
      </c>
      <c r="H182" s="303"/>
      <c r="I182" s="352">
        <v>6600</v>
      </c>
      <c r="J182" s="352">
        <v>4119.1000000000004</v>
      </c>
      <c r="K182" s="352">
        <v>4119.1000000000004</v>
      </c>
    </row>
    <row r="183" spans="1:11" s="351" customFormat="1" ht="26.25" customHeight="1" x14ac:dyDescent="0.2">
      <c r="A183" s="304" t="s">
        <v>638</v>
      </c>
      <c r="B183" s="300" t="s">
        <v>631</v>
      </c>
      <c r="C183" s="301">
        <v>10</v>
      </c>
      <c r="D183" s="301">
        <v>4</v>
      </c>
      <c r="E183" s="302">
        <v>5053602</v>
      </c>
      <c r="F183" s="303">
        <v>323</v>
      </c>
      <c r="G183" s="352">
        <v>6600</v>
      </c>
      <c r="H183" s="303"/>
      <c r="I183" s="352">
        <v>6600</v>
      </c>
      <c r="J183" s="352">
        <v>4119.1000000000004</v>
      </c>
      <c r="K183" s="352">
        <v>4119.1000000000004</v>
      </c>
    </row>
    <row r="184" spans="1:11" ht="13.5" customHeight="1" x14ac:dyDescent="0.25">
      <c r="A184" s="345" t="s">
        <v>639</v>
      </c>
      <c r="B184" s="346" t="s">
        <v>640</v>
      </c>
      <c r="C184" s="347"/>
      <c r="D184" s="347"/>
      <c r="E184" s="348"/>
      <c r="F184" s="349"/>
      <c r="G184" s="350">
        <f>SUM(G185+G237)</f>
        <v>708304.4</v>
      </c>
      <c r="H184" s="350">
        <f>SUM(H185+H237)</f>
        <v>0</v>
      </c>
      <c r="I184" s="350">
        <f>SUM(I185+I237)</f>
        <v>708304.4</v>
      </c>
      <c r="J184" s="350">
        <f>SUM(J185+J237)</f>
        <v>761459.1</v>
      </c>
      <c r="K184" s="350">
        <f>SUM(K185+K237)</f>
        <v>800213</v>
      </c>
    </row>
    <row r="185" spans="1:11" ht="13.5" customHeight="1" x14ac:dyDescent="0.2">
      <c r="A185" s="304" t="s">
        <v>641</v>
      </c>
      <c r="B185" s="300" t="s">
        <v>640</v>
      </c>
      <c r="C185" s="301">
        <v>7</v>
      </c>
      <c r="D185" s="301">
        <v>0</v>
      </c>
      <c r="E185" s="302"/>
      <c r="F185" s="303"/>
      <c r="G185" s="352">
        <f>SUM(G186+G197+G230)</f>
        <v>693968.4</v>
      </c>
      <c r="H185" s="352">
        <f>SUM(H186+H197+H230)</f>
        <v>98</v>
      </c>
      <c r="I185" s="352">
        <f>SUM(I186+I197+I230)</f>
        <v>694066.4</v>
      </c>
      <c r="J185" s="352">
        <f>SUM(J186+J197+J230)</f>
        <v>746394.1</v>
      </c>
      <c r="K185" s="352">
        <f>SUM(K186+K197+K230)</f>
        <v>785148</v>
      </c>
    </row>
    <row r="186" spans="1:11" ht="19.5" customHeight="1" x14ac:dyDescent="0.2">
      <c r="A186" s="304" t="s">
        <v>786</v>
      </c>
      <c r="B186" s="300" t="s">
        <v>640</v>
      </c>
      <c r="C186" s="301">
        <v>7</v>
      </c>
      <c r="D186" s="301">
        <v>1</v>
      </c>
      <c r="E186" s="302"/>
      <c r="F186" s="303"/>
      <c r="G186" s="352">
        <f>SUM(G187+G192)</f>
        <v>3816.1</v>
      </c>
      <c r="H186" s="352">
        <f>SUM(H187+H192)</f>
        <v>89.7</v>
      </c>
      <c r="I186" s="352">
        <f>SUM(I187+I192)</f>
        <v>3905.8</v>
      </c>
      <c r="J186" s="352">
        <f>SUM(J187+J192)</f>
        <v>4167</v>
      </c>
      <c r="K186" s="352">
        <f>SUM(K187+K192)</f>
        <v>4328</v>
      </c>
    </row>
    <row r="187" spans="1:11" ht="93.75" customHeight="1" x14ac:dyDescent="0.2">
      <c r="A187" s="304" t="s">
        <v>574</v>
      </c>
      <c r="B187" s="300" t="s">
        <v>640</v>
      </c>
      <c r="C187" s="301">
        <v>7</v>
      </c>
      <c r="D187" s="301">
        <v>1</v>
      </c>
      <c r="E187" s="302">
        <v>4209900</v>
      </c>
      <c r="F187" s="303" t="s">
        <v>358</v>
      </c>
      <c r="G187" s="352">
        <v>2529</v>
      </c>
      <c r="H187" s="303"/>
      <c r="I187" s="352">
        <v>2529</v>
      </c>
      <c r="J187" s="352">
        <v>2694</v>
      </c>
      <c r="K187" s="352">
        <v>2855</v>
      </c>
    </row>
    <row r="188" spans="1:11" ht="42.75" customHeight="1" x14ac:dyDescent="0.2">
      <c r="A188" s="304" t="s">
        <v>787</v>
      </c>
      <c r="B188" s="300" t="s">
        <v>640</v>
      </c>
      <c r="C188" s="301">
        <v>7</v>
      </c>
      <c r="D188" s="301">
        <v>1</v>
      </c>
      <c r="E188" s="302">
        <v>4209900</v>
      </c>
      <c r="F188" s="303" t="s">
        <v>358</v>
      </c>
      <c r="G188" s="352">
        <v>2529</v>
      </c>
      <c r="H188" s="303"/>
      <c r="I188" s="352">
        <v>2529</v>
      </c>
      <c r="J188" s="352">
        <v>2694</v>
      </c>
      <c r="K188" s="352">
        <v>2855</v>
      </c>
    </row>
    <row r="189" spans="1:11" ht="12.75" customHeight="1" x14ac:dyDescent="0.2">
      <c r="A189" s="304" t="s">
        <v>581</v>
      </c>
      <c r="B189" s="300" t="s">
        <v>640</v>
      </c>
      <c r="C189" s="301">
        <v>7</v>
      </c>
      <c r="D189" s="301">
        <v>1</v>
      </c>
      <c r="E189" s="302">
        <v>4209900</v>
      </c>
      <c r="F189" s="303">
        <v>600</v>
      </c>
      <c r="G189" s="352">
        <f>SUM(G190)</f>
        <v>2529</v>
      </c>
      <c r="H189" s="303"/>
      <c r="I189" s="352">
        <f>SUM(I190)</f>
        <v>2529</v>
      </c>
      <c r="J189" s="352">
        <f>SUM(J190)</f>
        <v>2694</v>
      </c>
      <c r="K189" s="352">
        <f>SUM(K190)</f>
        <v>2855</v>
      </c>
    </row>
    <row r="190" spans="1:11" ht="15" customHeight="1" x14ac:dyDescent="0.2">
      <c r="A190" s="304" t="s">
        <v>616</v>
      </c>
      <c r="B190" s="300" t="s">
        <v>640</v>
      </c>
      <c r="C190" s="301">
        <v>7</v>
      </c>
      <c r="D190" s="301">
        <v>1</v>
      </c>
      <c r="E190" s="302">
        <v>4209900</v>
      </c>
      <c r="F190" s="303">
        <v>610</v>
      </c>
      <c r="G190" s="352">
        <v>2529</v>
      </c>
      <c r="H190" s="303"/>
      <c r="I190" s="352">
        <v>2529</v>
      </c>
      <c r="J190" s="352">
        <v>2694</v>
      </c>
      <c r="K190" s="352">
        <v>2855</v>
      </c>
    </row>
    <row r="191" spans="1:11" ht="18.75" customHeight="1" x14ac:dyDescent="0.2">
      <c r="A191" s="304" t="s">
        <v>584</v>
      </c>
      <c r="B191" s="300" t="s">
        <v>640</v>
      </c>
      <c r="C191" s="301">
        <v>7</v>
      </c>
      <c r="D191" s="301">
        <v>1</v>
      </c>
      <c r="E191" s="302">
        <v>4209900</v>
      </c>
      <c r="F191" s="303">
        <v>612</v>
      </c>
      <c r="G191" s="352">
        <v>2529</v>
      </c>
      <c r="H191" s="303"/>
      <c r="I191" s="352">
        <v>2529</v>
      </c>
      <c r="J191" s="352">
        <v>2694</v>
      </c>
      <c r="K191" s="352">
        <v>2855</v>
      </c>
    </row>
    <row r="192" spans="1:11" ht="75.75" customHeight="1" x14ac:dyDescent="0.2">
      <c r="A192" s="304" t="s">
        <v>647</v>
      </c>
      <c r="B192" s="300" t="s">
        <v>640</v>
      </c>
      <c r="C192" s="301">
        <v>7</v>
      </c>
      <c r="D192" s="301">
        <v>1</v>
      </c>
      <c r="E192" s="302"/>
      <c r="F192" s="303" t="s">
        <v>358</v>
      </c>
      <c r="G192" s="352">
        <v>1287.0999999999999</v>
      </c>
      <c r="H192" s="504">
        <v>89.7</v>
      </c>
      <c r="I192" s="352">
        <f>SUM(G192:H192)</f>
        <v>1376.8</v>
      </c>
      <c r="J192" s="352">
        <f t="shared" ref="J192:K195" si="15">SUM(J193)</f>
        <v>1473</v>
      </c>
      <c r="K192" s="352">
        <f t="shared" si="15"/>
        <v>1473</v>
      </c>
    </row>
    <row r="193" spans="1:11" ht="73.5" customHeight="1" x14ac:dyDescent="0.2">
      <c r="A193" s="304" t="s">
        <v>648</v>
      </c>
      <c r="B193" s="300" t="s">
        <v>640</v>
      </c>
      <c r="C193" s="301">
        <v>7</v>
      </c>
      <c r="D193" s="301">
        <v>1</v>
      </c>
      <c r="E193" s="302">
        <v>4209900</v>
      </c>
      <c r="F193" s="303" t="s">
        <v>358</v>
      </c>
      <c r="G193" s="352">
        <v>1287.0999999999999</v>
      </c>
      <c r="H193" s="504">
        <v>89.7</v>
      </c>
      <c r="I193" s="352">
        <f t="shared" ref="I193:I195" si="16">SUM(G193:H193)</f>
        <v>1376.8</v>
      </c>
      <c r="J193" s="352">
        <f t="shared" si="15"/>
        <v>1473</v>
      </c>
      <c r="K193" s="352">
        <f t="shared" si="15"/>
        <v>1473</v>
      </c>
    </row>
    <row r="194" spans="1:11" ht="32.25" customHeight="1" x14ac:dyDescent="0.2">
      <c r="A194" s="304" t="s">
        <v>581</v>
      </c>
      <c r="B194" s="300" t="s">
        <v>640</v>
      </c>
      <c r="C194" s="301">
        <v>7</v>
      </c>
      <c r="D194" s="301">
        <v>1</v>
      </c>
      <c r="E194" s="302">
        <v>4209900</v>
      </c>
      <c r="F194" s="303">
        <v>600</v>
      </c>
      <c r="G194" s="352">
        <f>SUM(G195)</f>
        <v>1287.0999999999999</v>
      </c>
      <c r="H194" s="504">
        <v>89.7</v>
      </c>
      <c r="I194" s="352">
        <f t="shared" si="16"/>
        <v>1376.8</v>
      </c>
      <c r="J194" s="352">
        <f t="shared" si="15"/>
        <v>1473</v>
      </c>
      <c r="K194" s="352">
        <f t="shared" si="15"/>
        <v>1473</v>
      </c>
    </row>
    <row r="195" spans="1:11" ht="18" customHeight="1" x14ac:dyDescent="0.2">
      <c r="A195" s="304" t="s">
        <v>582</v>
      </c>
      <c r="B195" s="300" t="s">
        <v>640</v>
      </c>
      <c r="C195" s="301">
        <v>7</v>
      </c>
      <c r="D195" s="301">
        <v>1</v>
      </c>
      <c r="E195" s="302">
        <v>4209900</v>
      </c>
      <c r="F195" s="303">
        <v>610</v>
      </c>
      <c r="G195" s="352">
        <v>1287.0999999999999</v>
      </c>
      <c r="H195" s="504">
        <v>89.7</v>
      </c>
      <c r="I195" s="352">
        <f t="shared" si="16"/>
        <v>1376.8</v>
      </c>
      <c r="J195" s="352">
        <f t="shared" si="15"/>
        <v>1473</v>
      </c>
      <c r="K195" s="352">
        <f t="shared" si="15"/>
        <v>1473</v>
      </c>
    </row>
    <row r="196" spans="1:11" ht="43.5" customHeight="1" x14ac:dyDescent="0.2">
      <c r="A196" s="304" t="s">
        <v>583</v>
      </c>
      <c r="B196" s="300" t="s">
        <v>640</v>
      </c>
      <c r="C196" s="301">
        <v>7</v>
      </c>
      <c r="D196" s="301">
        <v>1</v>
      </c>
      <c r="E196" s="302">
        <v>4209900</v>
      </c>
      <c r="F196" s="303">
        <v>611</v>
      </c>
      <c r="G196" s="352">
        <v>1287.0999999999999</v>
      </c>
      <c r="H196" s="504">
        <v>89.7</v>
      </c>
      <c r="I196" s="352">
        <f>SUM(G196:H196)</f>
        <v>1376.8</v>
      </c>
      <c r="J196" s="352">
        <v>1473</v>
      </c>
      <c r="K196" s="352">
        <v>1473</v>
      </c>
    </row>
    <row r="197" spans="1:11" ht="20.25" customHeight="1" x14ac:dyDescent="0.2">
      <c r="A197" s="304" t="s">
        <v>240</v>
      </c>
      <c r="B197" s="300" t="s">
        <v>640</v>
      </c>
      <c r="C197" s="301">
        <v>7</v>
      </c>
      <c r="D197" s="301">
        <v>2</v>
      </c>
      <c r="E197" s="302" t="s">
        <v>358</v>
      </c>
      <c r="F197" s="303" t="s">
        <v>358</v>
      </c>
      <c r="G197" s="352">
        <f>SUM(G203+G217+G198)</f>
        <v>681996.9</v>
      </c>
      <c r="H197" s="352">
        <f>SUM(H203+H217+H198)</f>
        <v>8.3000000000000007</v>
      </c>
      <c r="I197" s="352">
        <f>SUM(I203+I217+I198)</f>
        <v>682005.2</v>
      </c>
      <c r="J197" s="352">
        <f>SUM(J203+J217)</f>
        <v>735114</v>
      </c>
      <c r="K197" s="352">
        <f>SUM(K203+K217)</f>
        <v>780820</v>
      </c>
    </row>
    <row r="198" spans="1:11" ht="75.75" customHeight="1" x14ac:dyDescent="0.2">
      <c r="A198" s="304" t="s">
        <v>647</v>
      </c>
      <c r="B198" s="300" t="s">
        <v>640</v>
      </c>
      <c r="C198" s="301">
        <v>7</v>
      </c>
      <c r="D198" s="301">
        <v>1</v>
      </c>
      <c r="E198" s="302"/>
      <c r="F198" s="303" t="s">
        <v>358</v>
      </c>
      <c r="G198" s="352">
        <v>118.9</v>
      </c>
      <c r="H198" s="504">
        <v>8.3000000000000007</v>
      </c>
      <c r="I198" s="352">
        <f>SUM(G198:H198)</f>
        <v>127.2</v>
      </c>
      <c r="J198" s="352">
        <f t="shared" ref="J198:K201" si="17">SUM(J199)</f>
        <v>1473</v>
      </c>
      <c r="K198" s="352">
        <f t="shared" si="17"/>
        <v>1473</v>
      </c>
    </row>
    <row r="199" spans="1:11" ht="78" customHeight="1" x14ac:dyDescent="0.2">
      <c r="A199" s="304" t="s">
        <v>648</v>
      </c>
      <c r="B199" s="300" t="s">
        <v>640</v>
      </c>
      <c r="C199" s="301">
        <v>7</v>
      </c>
      <c r="D199" s="301">
        <v>1</v>
      </c>
      <c r="E199" s="302">
        <v>4209900</v>
      </c>
      <c r="F199" s="303" t="s">
        <v>358</v>
      </c>
      <c r="G199" s="352">
        <v>118.9</v>
      </c>
      <c r="H199" s="504">
        <v>8.3000000000000007</v>
      </c>
      <c r="I199" s="352">
        <f t="shared" ref="I199:I201" si="18">SUM(G199:H199)</f>
        <v>127.2</v>
      </c>
      <c r="J199" s="352">
        <f t="shared" si="17"/>
        <v>1473</v>
      </c>
      <c r="K199" s="352">
        <f t="shared" si="17"/>
        <v>1473</v>
      </c>
    </row>
    <row r="200" spans="1:11" ht="32.25" customHeight="1" x14ac:dyDescent="0.2">
      <c r="A200" s="304" t="s">
        <v>581</v>
      </c>
      <c r="B200" s="300" t="s">
        <v>640</v>
      </c>
      <c r="C200" s="301">
        <v>7</v>
      </c>
      <c r="D200" s="301">
        <v>1</v>
      </c>
      <c r="E200" s="302">
        <v>4209900</v>
      </c>
      <c r="F200" s="303">
        <v>600</v>
      </c>
      <c r="G200" s="352">
        <v>118.9</v>
      </c>
      <c r="H200" s="504">
        <v>8.3000000000000007</v>
      </c>
      <c r="I200" s="352">
        <f t="shared" si="18"/>
        <v>127.2</v>
      </c>
      <c r="J200" s="352">
        <f t="shared" si="17"/>
        <v>1473</v>
      </c>
      <c r="K200" s="352">
        <f t="shared" si="17"/>
        <v>1473</v>
      </c>
    </row>
    <row r="201" spans="1:11" ht="18" customHeight="1" x14ac:dyDescent="0.2">
      <c r="A201" s="304" t="s">
        <v>582</v>
      </c>
      <c r="B201" s="300" t="s">
        <v>640</v>
      </c>
      <c r="C201" s="301">
        <v>7</v>
      </c>
      <c r="D201" s="301">
        <v>1</v>
      </c>
      <c r="E201" s="302">
        <v>4209900</v>
      </c>
      <c r="F201" s="303">
        <v>610</v>
      </c>
      <c r="G201" s="352">
        <v>118.9</v>
      </c>
      <c r="H201" s="504">
        <v>8.3000000000000007</v>
      </c>
      <c r="I201" s="352">
        <f t="shared" si="18"/>
        <v>127.2</v>
      </c>
      <c r="J201" s="352">
        <f t="shared" si="17"/>
        <v>1473</v>
      </c>
      <c r="K201" s="352">
        <f t="shared" si="17"/>
        <v>1473</v>
      </c>
    </row>
    <row r="202" spans="1:11" ht="43.5" customHeight="1" x14ac:dyDescent="0.2">
      <c r="A202" s="304" t="s">
        <v>583</v>
      </c>
      <c r="B202" s="300" t="s">
        <v>640</v>
      </c>
      <c r="C202" s="301">
        <v>7</v>
      </c>
      <c r="D202" s="301">
        <v>1</v>
      </c>
      <c r="E202" s="302">
        <v>4209900</v>
      </c>
      <c r="F202" s="303">
        <v>611</v>
      </c>
      <c r="G202" s="352">
        <v>118.9</v>
      </c>
      <c r="H202" s="504">
        <v>8.3000000000000007</v>
      </c>
      <c r="I202" s="352">
        <f>SUM(G202:H202)</f>
        <v>127.2</v>
      </c>
      <c r="J202" s="352">
        <v>1473</v>
      </c>
      <c r="K202" s="352">
        <v>1473</v>
      </c>
    </row>
    <row r="203" spans="1:11" ht="27.75" customHeight="1" x14ac:dyDescent="0.2">
      <c r="A203" s="304" t="s">
        <v>606</v>
      </c>
      <c r="B203" s="300" t="s">
        <v>640</v>
      </c>
      <c r="C203" s="301">
        <v>7</v>
      </c>
      <c r="D203" s="301">
        <v>2</v>
      </c>
      <c r="E203" s="302">
        <v>5200000</v>
      </c>
      <c r="F203" s="303" t="s">
        <v>358</v>
      </c>
      <c r="G203" s="352">
        <f>SUM(G204)</f>
        <v>3828</v>
      </c>
      <c r="H203" s="303">
        <f>SUM(H204)</f>
        <v>0</v>
      </c>
      <c r="I203" s="352">
        <f>SUM(G203:H203)</f>
        <v>3828</v>
      </c>
      <c r="J203" s="352">
        <v>1799</v>
      </c>
      <c r="K203" s="352">
        <v>1659</v>
      </c>
    </row>
    <row r="204" spans="1:11" ht="27" customHeight="1" x14ac:dyDescent="0.2">
      <c r="A204" s="304" t="s">
        <v>788</v>
      </c>
      <c r="B204" s="300" t="s">
        <v>640</v>
      </c>
      <c r="C204" s="301">
        <v>7</v>
      </c>
      <c r="D204" s="301">
        <v>2</v>
      </c>
      <c r="E204" s="302">
        <v>5200900</v>
      </c>
      <c r="F204" s="303" t="s">
        <v>358</v>
      </c>
      <c r="G204" s="352">
        <f>SUM(G205+G211)</f>
        <v>3828</v>
      </c>
      <c r="H204" s="303">
        <f>SUM(H205)</f>
        <v>0</v>
      </c>
      <c r="I204" s="352">
        <f t="shared" ref="I204:I210" si="19">SUM(G204:H204)</f>
        <v>3828</v>
      </c>
      <c r="J204" s="352">
        <v>1799</v>
      </c>
      <c r="K204" s="352">
        <v>1659</v>
      </c>
    </row>
    <row r="205" spans="1:11" ht="40.5" customHeight="1" x14ac:dyDescent="0.2">
      <c r="A205" s="304" t="s">
        <v>643</v>
      </c>
      <c r="B205" s="300" t="s">
        <v>640</v>
      </c>
      <c r="C205" s="301">
        <v>7</v>
      </c>
      <c r="D205" s="301">
        <v>2</v>
      </c>
      <c r="E205" s="302">
        <v>5200901</v>
      </c>
      <c r="F205" s="303"/>
      <c r="G205" s="352">
        <f>SUM(G206)</f>
        <v>1949</v>
      </c>
      <c r="H205" s="303">
        <f>SUM(H206)</f>
        <v>0</v>
      </c>
      <c r="I205" s="352">
        <f t="shared" si="19"/>
        <v>1949</v>
      </c>
      <c r="J205" s="352"/>
      <c r="K205" s="352"/>
    </row>
    <row r="206" spans="1:11" ht="27" customHeight="1" x14ac:dyDescent="0.2">
      <c r="A206" s="304" t="s">
        <v>581</v>
      </c>
      <c r="B206" s="300" t="s">
        <v>640</v>
      </c>
      <c r="C206" s="301">
        <v>7</v>
      </c>
      <c r="D206" s="301">
        <v>2</v>
      </c>
      <c r="E206" s="302">
        <v>5200901</v>
      </c>
      <c r="F206" s="303">
        <v>600</v>
      </c>
      <c r="G206" s="352">
        <f>SUM(G207+G209)</f>
        <v>1949</v>
      </c>
      <c r="H206" s="303">
        <f>SUM(H207+H209)</f>
        <v>0</v>
      </c>
      <c r="I206" s="352">
        <f t="shared" si="19"/>
        <v>1949</v>
      </c>
      <c r="J206" s="352"/>
      <c r="K206" s="352"/>
    </row>
    <row r="207" spans="1:11" ht="27" customHeight="1" x14ac:dyDescent="0.2">
      <c r="A207" s="304" t="s">
        <v>582</v>
      </c>
      <c r="B207" s="300" t="s">
        <v>640</v>
      </c>
      <c r="C207" s="301">
        <v>7</v>
      </c>
      <c r="D207" s="301">
        <v>2</v>
      </c>
      <c r="E207" s="302">
        <v>5200901</v>
      </c>
      <c r="F207" s="303">
        <v>610</v>
      </c>
      <c r="G207" s="352">
        <v>1405</v>
      </c>
      <c r="H207" s="303">
        <f>SUM(H208)</f>
        <v>0</v>
      </c>
      <c r="I207" s="352">
        <f t="shared" si="19"/>
        <v>1405</v>
      </c>
      <c r="J207" s="352"/>
      <c r="K207" s="352"/>
    </row>
    <row r="208" spans="1:11" ht="39.75" customHeight="1" x14ac:dyDescent="0.2">
      <c r="A208" s="304" t="s">
        <v>583</v>
      </c>
      <c r="B208" s="300" t="s">
        <v>640</v>
      </c>
      <c r="C208" s="301">
        <v>7</v>
      </c>
      <c r="D208" s="301">
        <v>2</v>
      </c>
      <c r="E208" s="302">
        <v>5200901</v>
      </c>
      <c r="F208" s="303">
        <v>611</v>
      </c>
      <c r="G208" s="352">
        <v>1405</v>
      </c>
      <c r="H208" s="303">
        <f>SUM('свод 2012'!O265+'свод 2012'!O266+'свод 2012'!O267+'свод 2012'!O268+'свод 2012'!O271+'свод 2012'!O272)</f>
        <v>0</v>
      </c>
      <c r="I208" s="352">
        <f t="shared" si="19"/>
        <v>1405</v>
      </c>
      <c r="J208" s="352"/>
      <c r="K208" s="352"/>
    </row>
    <row r="209" spans="1:11" ht="27" customHeight="1" x14ac:dyDescent="0.2">
      <c r="A209" s="304" t="s">
        <v>581</v>
      </c>
      <c r="B209" s="300" t="s">
        <v>640</v>
      </c>
      <c r="C209" s="301">
        <v>7</v>
      </c>
      <c r="D209" s="301">
        <v>2</v>
      </c>
      <c r="E209" s="302">
        <v>5200901</v>
      </c>
      <c r="F209" s="303">
        <v>620</v>
      </c>
      <c r="G209" s="352">
        <v>544</v>
      </c>
      <c r="H209" s="303">
        <f>SUM(H210)</f>
        <v>0</v>
      </c>
      <c r="I209" s="352">
        <f t="shared" si="19"/>
        <v>544</v>
      </c>
      <c r="J209" s="352"/>
      <c r="K209" s="352"/>
    </row>
    <row r="210" spans="1:11" ht="27" customHeight="1" x14ac:dyDescent="0.2">
      <c r="A210" s="304" t="s">
        <v>598</v>
      </c>
      <c r="B210" s="300" t="s">
        <v>640</v>
      </c>
      <c r="C210" s="301">
        <v>7</v>
      </c>
      <c r="D210" s="301">
        <v>2</v>
      </c>
      <c r="E210" s="302">
        <v>5200901</v>
      </c>
      <c r="F210" s="303">
        <v>621</v>
      </c>
      <c r="G210" s="352">
        <v>544</v>
      </c>
      <c r="H210" s="303">
        <f>SUM('свод 2012'!O270+'свод 2012'!O273)</f>
        <v>0</v>
      </c>
      <c r="I210" s="352">
        <f t="shared" si="19"/>
        <v>544</v>
      </c>
      <c r="J210" s="352"/>
      <c r="K210" s="352"/>
    </row>
    <row r="211" spans="1:11" ht="43.5" customHeight="1" x14ac:dyDescent="0.2">
      <c r="A211" s="304" t="s">
        <v>643</v>
      </c>
      <c r="B211" s="300" t="s">
        <v>640</v>
      </c>
      <c r="C211" s="301">
        <v>7</v>
      </c>
      <c r="D211" s="301">
        <v>2</v>
      </c>
      <c r="E211" s="302">
        <v>5200902</v>
      </c>
      <c r="F211" s="303" t="s">
        <v>358</v>
      </c>
      <c r="G211" s="352">
        <f>SUM(G212)</f>
        <v>1879</v>
      </c>
      <c r="H211" s="303"/>
      <c r="I211" s="352">
        <v>1879</v>
      </c>
      <c r="J211" s="352">
        <f>SUM(J212)</f>
        <v>1799</v>
      </c>
      <c r="K211" s="352">
        <f>SUM(K212)</f>
        <v>1659</v>
      </c>
    </row>
    <row r="212" spans="1:11" ht="32.25" customHeight="1" x14ac:dyDescent="0.2">
      <c r="A212" s="304" t="s">
        <v>581</v>
      </c>
      <c r="B212" s="300" t="s">
        <v>640</v>
      </c>
      <c r="C212" s="301">
        <v>7</v>
      </c>
      <c r="D212" s="301">
        <v>2</v>
      </c>
      <c r="E212" s="302">
        <v>5200902</v>
      </c>
      <c r="F212" s="303">
        <v>600</v>
      </c>
      <c r="G212" s="352">
        <f>SUM(G213+G215)</f>
        <v>1879</v>
      </c>
      <c r="H212" s="303"/>
      <c r="I212" s="352">
        <f>SUM(I213)</f>
        <v>1879</v>
      </c>
      <c r="J212" s="352">
        <f>SUM(J213+J215)</f>
        <v>1799</v>
      </c>
      <c r="K212" s="352">
        <f>SUM(K213+K215)</f>
        <v>1659</v>
      </c>
    </row>
    <row r="213" spans="1:11" ht="24" customHeight="1" x14ac:dyDescent="0.2">
      <c r="A213" s="304" t="s">
        <v>582</v>
      </c>
      <c r="B213" s="300" t="s">
        <v>640</v>
      </c>
      <c r="C213" s="301">
        <v>7</v>
      </c>
      <c r="D213" s="301">
        <v>2</v>
      </c>
      <c r="E213" s="302">
        <v>5200902</v>
      </c>
      <c r="F213" s="303">
        <v>610</v>
      </c>
      <c r="G213" s="352">
        <f>SUM(G214)</f>
        <v>1390.5</v>
      </c>
      <c r="H213" s="303"/>
      <c r="I213" s="352">
        <v>1879</v>
      </c>
      <c r="J213" s="352">
        <f>SUM(J214)</f>
        <v>1373.4</v>
      </c>
      <c r="K213" s="352">
        <f>SUM(K214)</f>
        <v>1260.3</v>
      </c>
    </row>
    <row r="214" spans="1:11" ht="39.75" customHeight="1" x14ac:dyDescent="0.2">
      <c r="A214" s="304" t="s">
        <v>583</v>
      </c>
      <c r="B214" s="300" t="s">
        <v>640</v>
      </c>
      <c r="C214" s="301">
        <v>7</v>
      </c>
      <c r="D214" s="301">
        <v>2</v>
      </c>
      <c r="E214" s="302">
        <v>5200902</v>
      </c>
      <c r="F214" s="303">
        <v>611</v>
      </c>
      <c r="G214" s="352">
        <v>1390.5</v>
      </c>
      <c r="H214" s="303"/>
      <c r="I214" s="352">
        <v>1879</v>
      </c>
      <c r="J214" s="352">
        <v>1373.4</v>
      </c>
      <c r="K214" s="352">
        <v>1260.3</v>
      </c>
    </row>
    <row r="215" spans="1:11" ht="32.25" customHeight="1" x14ac:dyDescent="0.2">
      <c r="A215" s="304" t="s">
        <v>581</v>
      </c>
      <c r="B215" s="300" t="s">
        <v>640</v>
      </c>
      <c r="C215" s="301">
        <v>7</v>
      </c>
      <c r="D215" s="301">
        <v>2</v>
      </c>
      <c r="E215" s="302">
        <v>5200902</v>
      </c>
      <c r="F215" s="303">
        <v>620</v>
      </c>
      <c r="G215" s="352">
        <f>SUM(G216)</f>
        <v>488.5</v>
      </c>
      <c r="H215" s="303"/>
      <c r="I215" s="352">
        <v>1879</v>
      </c>
      <c r="J215" s="352">
        <f>SUM(J216)</f>
        <v>425.6</v>
      </c>
      <c r="K215" s="352">
        <f>SUM(K216)</f>
        <v>398.7</v>
      </c>
    </row>
    <row r="216" spans="1:11" ht="26.25" customHeight="1" x14ac:dyDescent="0.2">
      <c r="A216" s="304" t="s">
        <v>598</v>
      </c>
      <c r="B216" s="300" t="s">
        <v>640</v>
      </c>
      <c r="C216" s="301">
        <v>7</v>
      </c>
      <c r="D216" s="301">
        <v>2</v>
      </c>
      <c r="E216" s="302">
        <v>5200902</v>
      </c>
      <c r="F216" s="303">
        <v>621</v>
      </c>
      <c r="G216" s="352">
        <v>488.5</v>
      </c>
      <c r="H216" s="303"/>
      <c r="I216" s="352">
        <v>1879</v>
      </c>
      <c r="J216" s="352">
        <v>425.6</v>
      </c>
      <c r="K216" s="352">
        <v>398.7</v>
      </c>
    </row>
    <row r="217" spans="1:11" ht="92.25" customHeight="1" x14ac:dyDescent="0.2">
      <c r="A217" s="304" t="s">
        <v>574</v>
      </c>
      <c r="B217" s="300" t="s">
        <v>640</v>
      </c>
      <c r="C217" s="301">
        <v>7</v>
      </c>
      <c r="D217" s="301">
        <v>2</v>
      </c>
      <c r="E217" s="302">
        <v>4219900</v>
      </c>
      <c r="F217" s="303" t="s">
        <v>358</v>
      </c>
      <c r="G217" s="352">
        <f>SUM(G218+G222+G226)</f>
        <v>678050</v>
      </c>
      <c r="H217" s="352">
        <f>SUM(H218+H222+H226)</f>
        <v>0</v>
      </c>
      <c r="I217" s="352">
        <f>SUM(I218+I222+I226)</f>
        <v>678050</v>
      </c>
      <c r="J217" s="352">
        <f>SUM(J218+J222+J226)</f>
        <v>733315</v>
      </c>
      <c r="K217" s="352">
        <f>SUM(K218+K222+K226)</f>
        <v>779161</v>
      </c>
    </row>
    <row r="218" spans="1:11" ht="36" customHeight="1" x14ac:dyDescent="0.2">
      <c r="A218" s="304" t="s">
        <v>789</v>
      </c>
      <c r="B218" s="300" t="s">
        <v>640</v>
      </c>
      <c r="C218" s="301">
        <v>7</v>
      </c>
      <c r="D218" s="301">
        <v>2</v>
      </c>
      <c r="E218" s="302">
        <v>4219900</v>
      </c>
      <c r="F218" s="303" t="s">
        <v>358</v>
      </c>
      <c r="G218" s="352">
        <v>616135</v>
      </c>
      <c r="H218" s="303"/>
      <c r="I218" s="352">
        <v>616135</v>
      </c>
      <c r="J218" s="352">
        <v>670534</v>
      </c>
      <c r="K218" s="352">
        <v>715769</v>
      </c>
    </row>
    <row r="219" spans="1:11" ht="31.5" customHeight="1" x14ac:dyDescent="0.2">
      <c r="A219" s="304" t="s">
        <v>581</v>
      </c>
      <c r="B219" s="300" t="s">
        <v>640</v>
      </c>
      <c r="C219" s="301">
        <v>7</v>
      </c>
      <c r="D219" s="301">
        <v>2</v>
      </c>
      <c r="E219" s="302">
        <v>4219900</v>
      </c>
      <c r="F219" s="303">
        <v>600</v>
      </c>
      <c r="G219" s="352">
        <f>SUM(G220)</f>
        <v>616135</v>
      </c>
      <c r="H219" s="303"/>
      <c r="I219" s="352">
        <f>SUM(I220)</f>
        <v>616135</v>
      </c>
      <c r="J219" s="352">
        <f>SUM(J220)</f>
        <v>670534</v>
      </c>
      <c r="K219" s="352">
        <f>SUM(K220)</f>
        <v>715769</v>
      </c>
    </row>
    <row r="220" spans="1:11" ht="19.5" customHeight="1" x14ac:dyDescent="0.2">
      <c r="A220" s="304" t="s">
        <v>582</v>
      </c>
      <c r="B220" s="300" t="s">
        <v>640</v>
      </c>
      <c r="C220" s="301">
        <v>7</v>
      </c>
      <c r="D220" s="301">
        <v>2</v>
      </c>
      <c r="E220" s="302">
        <v>4219900</v>
      </c>
      <c r="F220" s="303">
        <v>610</v>
      </c>
      <c r="G220" s="352">
        <v>616135</v>
      </c>
      <c r="H220" s="303"/>
      <c r="I220" s="352">
        <v>616135</v>
      </c>
      <c r="J220" s="352">
        <v>670534</v>
      </c>
      <c r="K220" s="352">
        <v>715769</v>
      </c>
    </row>
    <row r="221" spans="1:11" ht="45.75" customHeight="1" x14ac:dyDescent="0.2">
      <c r="A221" s="304" t="s">
        <v>583</v>
      </c>
      <c r="B221" s="300" t="s">
        <v>640</v>
      </c>
      <c r="C221" s="301">
        <v>7</v>
      </c>
      <c r="D221" s="301">
        <v>2</v>
      </c>
      <c r="E221" s="302">
        <v>4219900</v>
      </c>
      <c r="F221" s="303">
        <v>611</v>
      </c>
      <c r="G221" s="352">
        <v>616135</v>
      </c>
      <c r="H221" s="303"/>
      <c r="I221" s="352">
        <v>616135</v>
      </c>
      <c r="J221" s="352">
        <v>670534</v>
      </c>
      <c r="K221" s="352">
        <v>715769</v>
      </c>
    </row>
    <row r="222" spans="1:11" ht="40.5" customHeight="1" x14ac:dyDescent="0.2">
      <c r="A222" s="304" t="s">
        <v>646</v>
      </c>
      <c r="B222" s="300" t="s">
        <v>640</v>
      </c>
      <c r="C222" s="301">
        <v>7</v>
      </c>
      <c r="D222" s="301">
        <v>2</v>
      </c>
      <c r="E222" s="302">
        <v>4219900</v>
      </c>
      <c r="F222" s="303" t="s">
        <v>358</v>
      </c>
      <c r="G222" s="352">
        <v>60849</v>
      </c>
      <c r="H222" s="303"/>
      <c r="I222" s="352">
        <v>60849</v>
      </c>
      <c r="J222" s="352">
        <v>61715</v>
      </c>
      <c r="K222" s="352">
        <v>62326</v>
      </c>
    </row>
    <row r="223" spans="1:11" ht="28.5" customHeight="1" x14ac:dyDescent="0.2">
      <c r="A223" s="304" t="s">
        <v>581</v>
      </c>
      <c r="B223" s="300" t="s">
        <v>640</v>
      </c>
      <c r="C223" s="301">
        <v>7</v>
      </c>
      <c r="D223" s="301">
        <v>2</v>
      </c>
      <c r="E223" s="302">
        <v>4219900</v>
      </c>
      <c r="F223" s="303">
        <v>600</v>
      </c>
      <c r="G223" s="352">
        <f>SUM(G224)</f>
        <v>60849</v>
      </c>
      <c r="H223" s="303"/>
      <c r="I223" s="352">
        <f>SUM(I224)</f>
        <v>60849</v>
      </c>
      <c r="J223" s="352">
        <f>SUM(J224)</f>
        <v>61715</v>
      </c>
      <c r="K223" s="352">
        <f>SUM(K224)</f>
        <v>62326</v>
      </c>
    </row>
    <row r="224" spans="1:11" ht="14.25" customHeight="1" x14ac:dyDescent="0.2">
      <c r="A224" s="304" t="s">
        <v>598</v>
      </c>
      <c r="B224" s="300" t="s">
        <v>640</v>
      </c>
      <c r="C224" s="301">
        <v>7</v>
      </c>
      <c r="D224" s="301">
        <v>2</v>
      </c>
      <c r="E224" s="302">
        <v>4219900</v>
      </c>
      <c r="F224" s="303">
        <v>620</v>
      </c>
      <c r="G224" s="352">
        <v>60849</v>
      </c>
      <c r="H224" s="303"/>
      <c r="I224" s="352">
        <v>60849</v>
      </c>
      <c r="J224" s="352">
        <v>61715</v>
      </c>
      <c r="K224" s="352">
        <v>62326</v>
      </c>
    </row>
    <row r="225" spans="1:11" ht="21" customHeight="1" x14ac:dyDescent="0.2">
      <c r="A225" s="304" t="s">
        <v>600</v>
      </c>
      <c r="B225" s="300" t="s">
        <v>640</v>
      </c>
      <c r="C225" s="301">
        <v>7</v>
      </c>
      <c r="D225" s="301">
        <v>2</v>
      </c>
      <c r="E225" s="302">
        <v>4219900</v>
      </c>
      <c r="F225" s="303">
        <v>622</v>
      </c>
      <c r="G225" s="352">
        <v>60849</v>
      </c>
      <c r="H225" s="303"/>
      <c r="I225" s="352">
        <v>60849</v>
      </c>
      <c r="J225" s="352">
        <v>61715</v>
      </c>
      <c r="K225" s="352">
        <v>62326</v>
      </c>
    </row>
    <row r="226" spans="1:11" ht="30" customHeight="1" x14ac:dyDescent="0.2">
      <c r="A226" s="304" t="s">
        <v>790</v>
      </c>
      <c r="B226" s="300" t="s">
        <v>640</v>
      </c>
      <c r="C226" s="301">
        <v>7</v>
      </c>
      <c r="D226" s="301">
        <v>2</v>
      </c>
      <c r="E226" s="302">
        <v>4219900</v>
      </c>
      <c r="F226" s="303" t="s">
        <v>358</v>
      </c>
      <c r="G226" s="352">
        <v>1066</v>
      </c>
      <c r="H226" s="303"/>
      <c r="I226" s="352">
        <v>1066</v>
      </c>
      <c r="J226" s="352">
        <v>1066</v>
      </c>
      <c r="K226" s="352">
        <v>1066</v>
      </c>
    </row>
    <row r="227" spans="1:11" ht="13.5" customHeight="1" x14ac:dyDescent="0.2">
      <c r="A227" s="304" t="s">
        <v>581</v>
      </c>
      <c r="B227" s="300" t="s">
        <v>640</v>
      </c>
      <c r="C227" s="301">
        <v>7</v>
      </c>
      <c r="D227" s="301">
        <v>2</v>
      </c>
      <c r="E227" s="302">
        <v>4219900</v>
      </c>
      <c r="F227" s="303">
        <v>600</v>
      </c>
      <c r="G227" s="352">
        <f>SUM(G228)</f>
        <v>1066</v>
      </c>
      <c r="H227" s="352">
        <f>SUM(H228)</f>
        <v>0</v>
      </c>
      <c r="I227" s="352">
        <f>SUM(I228)</f>
        <v>1066</v>
      </c>
      <c r="J227" s="352">
        <f>SUM(J228)</f>
        <v>1066</v>
      </c>
      <c r="K227" s="352">
        <f>SUM(K228)</f>
        <v>1066</v>
      </c>
    </row>
    <row r="228" spans="1:11" ht="20.25" customHeight="1" x14ac:dyDescent="0.2">
      <c r="A228" s="304" t="s">
        <v>582</v>
      </c>
      <c r="B228" s="300" t="s">
        <v>640</v>
      </c>
      <c r="C228" s="301">
        <v>7</v>
      </c>
      <c r="D228" s="301">
        <v>2</v>
      </c>
      <c r="E228" s="302">
        <v>4219900</v>
      </c>
      <c r="F228" s="303">
        <v>610</v>
      </c>
      <c r="G228" s="352">
        <v>1066</v>
      </c>
      <c r="H228" s="303"/>
      <c r="I228" s="352">
        <v>1066</v>
      </c>
      <c r="J228" s="352">
        <v>1066</v>
      </c>
      <c r="K228" s="352">
        <v>1066</v>
      </c>
    </row>
    <row r="229" spans="1:11" ht="43.5" customHeight="1" x14ac:dyDescent="0.2">
      <c r="A229" s="304" t="s">
        <v>583</v>
      </c>
      <c r="B229" s="300" t="s">
        <v>640</v>
      </c>
      <c r="C229" s="301">
        <v>7</v>
      </c>
      <c r="D229" s="301">
        <v>2</v>
      </c>
      <c r="E229" s="302">
        <v>4219900</v>
      </c>
      <c r="F229" s="303">
        <v>611</v>
      </c>
      <c r="G229" s="352">
        <v>1066</v>
      </c>
      <c r="H229" s="303"/>
      <c r="I229" s="352">
        <v>1066</v>
      </c>
      <c r="J229" s="352">
        <v>1066</v>
      </c>
      <c r="K229" s="352">
        <v>1066</v>
      </c>
    </row>
    <row r="230" spans="1:11" ht="13.5" customHeight="1" x14ac:dyDescent="0.2">
      <c r="A230" s="304" t="s">
        <v>252</v>
      </c>
      <c r="B230" s="300" t="s">
        <v>640</v>
      </c>
      <c r="C230" s="301">
        <v>7</v>
      </c>
      <c r="D230" s="301">
        <v>7</v>
      </c>
      <c r="E230" s="302" t="s">
        <v>358</v>
      </c>
      <c r="F230" s="303" t="s">
        <v>358</v>
      </c>
      <c r="G230" s="352">
        <f>SUM(G232)</f>
        <v>8155.4</v>
      </c>
      <c r="H230" s="461"/>
      <c r="I230" s="352">
        <f t="shared" ref="I230:I235" si="20">SUM(G230:H230)</f>
        <v>8155.4</v>
      </c>
      <c r="J230" s="352">
        <v>7113.1</v>
      </c>
      <c r="K230" s="352">
        <v>0</v>
      </c>
    </row>
    <row r="231" spans="1:11" ht="20.25" customHeight="1" x14ac:dyDescent="0.2">
      <c r="A231" s="304" t="s">
        <v>645</v>
      </c>
      <c r="B231" s="300" t="s">
        <v>640</v>
      </c>
      <c r="C231" s="301">
        <v>7</v>
      </c>
      <c r="D231" s="301">
        <v>7</v>
      </c>
      <c r="E231" s="302">
        <v>4320200</v>
      </c>
      <c r="F231" s="303" t="s">
        <v>358</v>
      </c>
      <c r="G231" s="352">
        <f>SUM(G233)</f>
        <v>8155.4</v>
      </c>
      <c r="H231" s="461"/>
      <c r="I231" s="352">
        <f t="shared" si="20"/>
        <v>8155.4</v>
      </c>
      <c r="J231" s="352">
        <v>7113.1</v>
      </c>
      <c r="K231" s="352">
        <v>0</v>
      </c>
    </row>
    <row r="232" spans="1:11" ht="24" customHeight="1" x14ac:dyDescent="0.2">
      <c r="A232" s="304" t="s">
        <v>574</v>
      </c>
      <c r="B232" s="300" t="s">
        <v>640</v>
      </c>
      <c r="C232" s="301">
        <v>7</v>
      </c>
      <c r="D232" s="301">
        <v>7</v>
      </c>
      <c r="E232" s="302">
        <v>4320200</v>
      </c>
      <c r="F232" s="303" t="s">
        <v>358</v>
      </c>
      <c r="G232" s="352">
        <f>SUM(G234)</f>
        <v>8155.4</v>
      </c>
      <c r="H232" s="461"/>
      <c r="I232" s="352">
        <f t="shared" si="20"/>
        <v>8155.4</v>
      </c>
      <c r="J232" s="352">
        <v>7113.1</v>
      </c>
      <c r="K232" s="352">
        <v>0</v>
      </c>
    </row>
    <row r="233" spans="1:11" ht="24.75" customHeight="1" x14ac:dyDescent="0.2">
      <c r="A233" s="304" t="s">
        <v>791</v>
      </c>
      <c r="B233" s="300" t="s">
        <v>640</v>
      </c>
      <c r="C233" s="301">
        <v>7</v>
      </c>
      <c r="D233" s="301">
        <v>7</v>
      </c>
      <c r="E233" s="302">
        <v>4320200</v>
      </c>
      <c r="F233" s="303" t="s">
        <v>358</v>
      </c>
      <c r="G233" s="352">
        <f>SUM(G235)</f>
        <v>8155.4</v>
      </c>
      <c r="H233" s="461"/>
      <c r="I233" s="352">
        <f t="shared" si="20"/>
        <v>8155.4</v>
      </c>
      <c r="J233" s="352">
        <v>7113.1</v>
      </c>
      <c r="K233" s="352">
        <v>0</v>
      </c>
    </row>
    <row r="234" spans="1:11" ht="27" customHeight="1" x14ac:dyDescent="0.2">
      <c r="A234" s="304" t="s">
        <v>561</v>
      </c>
      <c r="B234" s="300" t="s">
        <v>640</v>
      </c>
      <c r="C234" s="301">
        <v>7</v>
      </c>
      <c r="D234" s="301">
        <v>7</v>
      </c>
      <c r="E234" s="302">
        <v>4320200</v>
      </c>
      <c r="F234" s="303">
        <v>200</v>
      </c>
      <c r="G234" s="352">
        <f>SUM(G235)</f>
        <v>8155.4</v>
      </c>
      <c r="H234" s="461"/>
      <c r="I234" s="352">
        <f t="shared" si="20"/>
        <v>8155.4</v>
      </c>
      <c r="J234" s="352">
        <v>7113.1</v>
      </c>
      <c r="K234" s="352">
        <v>0</v>
      </c>
    </row>
    <row r="235" spans="1:11" ht="28.5" customHeight="1" x14ac:dyDescent="0.2">
      <c r="A235" s="304" t="s">
        <v>562</v>
      </c>
      <c r="B235" s="300" t="s">
        <v>640</v>
      </c>
      <c r="C235" s="301">
        <v>7</v>
      </c>
      <c r="D235" s="301">
        <v>7</v>
      </c>
      <c r="E235" s="302">
        <v>4320200</v>
      </c>
      <c r="F235" s="303">
        <v>240</v>
      </c>
      <c r="G235" s="352">
        <f>SUM(G236)</f>
        <v>8155.4</v>
      </c>
      <c r="H235" s="461"/>
      <c r="I235" s="352">
        <f t="shared" si="20"/>
        <v>8155.4</v>
      </c>
      <c r="J235" s="352">
        <v>7113.1</v>
      </c>
      <c r="K235" s="352">
        <v>0</v>
      </c>
    </row>
    <row r="236" spans="1:11" ht="30.75" customHeight="1" x14ac:dyDescent="0.2">
      <c r="A236" s="304" t="s">
        <v>563</v>
      </c>
      <c r="B236" s="300" t="s">
        <v>640</v>
      </c>
      <c r="C236" s="301">
        <v>7</v>
      </c>
      <c r="D236" s="301">
        <v>7</v>
      </c>
      <c r="E236" s="302">
        <v>4320200</v>
      </c>
      <c r="F236" s="303">
        <v>244</v>
      </c>
      <c r="G236" s="352">
        <v>8155.4</v>
      </c>
      <c r="H236" s="461"/>
      <c r="I236" s="352">
        <f>SUM(G236:H236)</f>
        <v>8155.4</v>
      </c>
      <c r="J236" s="352">
        <v>7113.1</v>
      </c>
      <c r="K236" s="352">
        <v>0</v>
      </c>
    </row>
    <row r="237" spans="1:11" ht="13.5" customHeight="1" x14ac:dyDescent="0.2">
      <c r="A237" s="353" t="s">
        <v>367</v>
      </c>
      <c r="B237" s="300" t="s">
        <v>640</v>
      </c>
      <c r="C237" s="301">
        <v>10</v>
      </c>
      <c r="D237" s="301"/>
      <c r="E237" s="302"/>
      <c r="F237" s="303"/>
      <c r="G237" s="352">
        <f>SUM(G238)</f>
        <v>14336</v>
      </c>
      <c r="H237" s="504">
        <f t="shared" ref="H237:K242" si="21">SUM(H238)</f>
        <v>-98</v>
      </c>
      <c r="I237" s="352">
        <f t="shared" si="21"/>
        <v>14238</v>
      </c>
      <c r="J237" s="352">
        <f t="shared" si="21"/>
        <v>15065</v>
      </c>
      <c r="K237" s="352">
        <f t="shared" si="21"/>
        <v>15065</v>
      </c>
    </row>
    <row r="238" spans="1:11" ht="18.75" customHeight="1" x14ac:dyDescent="0.2">
      <c r="A238" s="304" t="s">
        <v>368</v>
      </c>
      <c r="B238" s="300" t="s">
        <v>640</v>
      </c>
      <c r="C238" s="301">
        <v>10</v>
      </c>
      <c r="D238" s="301">
        <v>4</v>
      </c>
      <c r="E238" s="302"/>
      <c r="F238" s="303"/>
      <c r="G238" s="352">
        <f>SUM(G239)</f>
        <v>14336</v>
      </c>
      <c r="H238" s="504">
        <f t="shared" si="21"/>
        <v>-98</v>
      </c>
      <c r="I238" s="352">
        <f t="shared" si="21"/>
        <v>14238</v>
      </c>
      <c r="J238" s="352">
        <f t="shared" si="21"/>
        <v>15065</v>
      </c>
      <c r="K238" s="352">
        <f t="shared" si="21"/>
        <v>15065</v>
      </c>
    </row>
    <row r="239" spans="1:11" ht="74.25" customHeight="1" x14ac:dyDescent="0.2">
      <c r="A239" s="304" t="s">
        <v>647</v>
      </c>
      <c r="B239" s="300" t="s">
        <v>640</v>
      </c>
      <c r="C239" s="301">
        <v>10</v>
      </c>
      <c r="D239" s="301">
        <v>4</v>
      </c>
      <c r="E239" s="302">
        <v>5201000</v>
      </c>
      <c r="F239" s="303" t="s">
        <v>358</v>
      </c>
      <c r="G239" s="352">
        <f>SUM(G240)</f>
        <v>14336</v>
      </c>
      <c r="H239" s="504">
        <f>SUM(H240)</f>
        <v>-98</v>
      </c>
      <c r="I239" s="352">
        <f>SUM(I240)</f>
        <v>14238</v>
      </c>
      <c r="J239" s="352">
        <f t="shared" si="21"/>
        <v>15065</v>
      </c>
      <c r="K239" s="352">
        <f t="shared" si="21"/>
        <v>15065</v>
      </c>
    </row>
    <row r="240" spans="1:11" ht="51.75" customHeight="1" x14ac:dyDescent="0.2">
      <c r="A240" s="304" t="s">
        <v>648</v>
      </c>
      <c r="B240" s="300" t="s">
        <v>640</v>
      </c>
      <c r="C240" s="301">
        <v>10</v>
      </c>
      <c r="D240" s="301">
        <v>4</v>
      </c>
      <c r="E240" s="302">
        <v>5201002</v>
      </c>
      <c r="F240" s="303" t="s">
        <v>358</v>
      </c>
      <c r="G240" s="352">
        <v>14336</v>
      </c>
      <c r="H240" s="504">
        <v>-98</v>
      </c>
      <c r="I240" s="352">
        <f t="shared" ref="I240:I242" si="22">SUM(G240:H240)</f>
        <v>14238</v>
      </c>
      <c r="J240" s="352">
        <f t="shared" si="21"/>
        <v>15065</v>
      </c>
      <c r="K240" s="352">
        <f t="shared" si="21"/>
        <v>15065</v>
      </c>
    </row>
    <row r="241" spans="1:11" ht="24" customHeight="1" x14ac:dyDescent="0.2">
      <c r="A241" s="304" t="s">
        <v>619</v>
      </c>
      <c r="B241" s="300" t="s">
        <v>640</v>
      </c>
      <c r="C241" s="301">
        <v>10</v>
      </c>
      <c r="D241" s="301">
        <v>4</v>
      </c>
      <c r="E241" s="302">
        <v>5201002</v>
      </c>
      <c r="F241" s="303">
        <v>300</v>
      </c>
      <c r="G241" s="352">
        <f>SUM(G242)</f>
        <v>14336</v>
      </c>
      <c r="H241" s="504">
        <v>-98</v>
      </c>
      <c r="I241" s="352">
        <f t="shared" si="22"/>
        <v>14238</v>
      </c>
      <c r="J241" s="352">
        <f t="shared" si="21"/>
        <v>15065</v>
      </c>
      <c r="K241" s="352">
        <f t="shared" si="21"/>
        <v>15065</v>
      </c>
    </row>
    <row r="242" spans="1:11" ht="28.5" customHeight="1" x14ac:dyDescent="0.2">
      <c r="A242" s="304" t="s">
        <v>612</v>
      </c>
      <c r="B242" s="300" t="s">
        <v>640</v>
      </c>
      <c r="C242" s="301">
        <v>10</v>
      </c>
      <c r="D242" s="301">
        <v>4</v>
      </c>
      <c r="E242" s="302">
        <v>5201002</v>
      </c>
      <c r="F242" s="303">
        <v>320</v>
      </c>
      <c r="G242" s="352">
        <v>14336</v>
      </c>
      <c r="H242" s="504">
        <v>-98</v>
      </c>
      <c r="I242" s="352">
        <f t="shared" si="22"/>
        <v>14238</v>
      </c>
      <c r="J242" s="352">
        <f t="shared" si="21"/>
        <v>15065</v>
      </c>
      <c r="K242" s="352">
        <f t="shared" si="21"/>
        <v>15065</v>
      </c>
    </row>
    <row r="243" spans="1:11" ht="38.25" x14ac:dyDescent="0.2">
      <c r="A243" s="304" t="s">
        <v>625</v>
      </c>
      <c r="B243" s="300" t="s">
        <v>640</v>
      </c>
      <c r="C243" s="301">
        <v>10</v>
      </c>
      <c r="D243" s="301">
        <v>4</v>
      </c>
      <c r="E243" s="302">
        <v>5201002</v>
      </c>
      <c r="F243" s="303">
        <v>321</v>
      </c>
      <c r="G243" s="352">
        <v>14336</v>
      </c>
      <c r="H243" s="504">
        <v>-98</v>
      </c>
      <c r="I243" s="352">
        <f>SUM(G243:H243)</f>
        <v>14238</v>
      </c>
      <c r="J243" s="352">
        <v>15065</v>
      </c>
      <c r="K243" s="352">
        <v>15065</v>
      </c>
    </row>
  </sheetData>
  <mergeCells count="13">
    <mergeCell ref="I1:K1"/>
    <mergeCell ref="I2:K2"/>
    <mergeCell ref="I4:K4"/>
    <mergeCell ref="A7:K7"/>
    <mergeCell ref="G9:I9"/>
    <mergeCell ref="A9:A10"/>
    <mergeCell ref="B9:B10"/>
    <mergeCell ref="C9:C10"/>
    <mergeCell ref="D9:D10"/>
    <mergeCell ref="E9:E10"/>
    <mergeCell ref="J9:J10"/>
    <mergeCell ref="K9:K10"/>
    <mergeCell ref="F9:F10"/>
  </mergeCells>
  <pageMargins left="0.68" right="0.23622047244094491" top="0.23622047244094491" bottom="0.23622047244094491" header="0.19685039370078741" footer="0.19685039370078741"/>
  <pageSetup paperSize="9" scale="74" fitToHeight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2"/>
  <sheetViews>
    <sheetView workbookViewId="0">
      <selection activeCell="N20" sqref="N20"/>
    </sheetView>
  </sheetViews>
  <sheetFormatPr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10.85546875" style="297" customWidth="1"/>
    <col min="9" max="9" width="10.28515625" style="297" customWidth="1"/>
    <col min="10" max="10" width="11.140625" style="297" customWidth="1"/>
    <col min="11" max="11" width="11.42578125" style="297" customWidth="1"/>
    <col min="12" max="13" width="9.140625" style="297"/>
    <col min="14" max="14" width="13.5703125" style="297" customWidth="1"/>
    <col min="15" max="256" width="9.140625" style="297"/>
    <col min="257" max="257" width="45.140625" style="297" customWidth="1"/>
    <col min="258" max="258" width="4.28515625" style="297" customWidth="1"/>
    <col min="259" max="259" width="5.28515625" style="297" customWidth="1"/>
    <col min="260" max="260" width="5" style="297" customWidth="1"/>
    <col min="261" max="261" width="7.85546875" style="297" customWidth="1"/>
    <col min="262" max="262" width="4.85546875" style="297" customWidth="1"/>
    <col min="263" max="263" width="11.42578125" style="297" customWidth="1"/>
    <col min="264" max="264" width="10.85546875" style="297" customWidth="1"/>
    <col min="265" max="265" width="10.28515625" style="297" customWidth="1"/>
    <col min="266" max="266" width="11.140625" style="297" customWidth="1"/>
    <col min="267" max="267" width="11.42578125" style="297" customWidth="1"/>
    <col min="268" max="512" width="9.140625" style="297"/>
    <col min="513" max="513" width="45.140625" style="297" customWidth="1"/>
    <col min="514" max="514" width="4.28515625" style="297" customWidth="1"/>
    <col min="515" max="515" width="5.28515625" style="297" customWidth="1"/>
    <col min="516" max="516" width="5" style="297" customWidth="1"/>
    <col min="517" max="517" width="7.85546875" style="297" customWidth="1"/>
    <col min="518" max="518" width="4.85546875" style="297" customWidth="1"/>
    <col min="519" max="519" width="11.42578125" style="297" customWidth="1"/>
    <col min="520" max="520" width="10.85546875" style="297" customWidth="1"/>
    <col min="521" max="521" width="10.28515625" style="297" customWidth="1"/>
    <col min="522" max="522" width="11.140625" style="297" customWidth="1"/>
    <col min="523" max="523" width="11.42578125" style="297" customWidth="1"/>
    <col min="524" max="768" width="9.140625" style="297"/>
    <col min="769" max="769" width="45.140625" style="297" customWidth="1"/>
    <col min="770" max="770" width="4.28515625" style="297" customWidth="1"/>
    <col min="771" max="771" width="5.28515625" style="297" customWidth="1"/>
    <col min="772" max="772" width="5" style="297" customWidth="1"/>
    <col min="773" max="773" width="7.85546875" style="297" customWidth="1"/>
    <col min="774" max="774" width="4.85546875" style="297" customWidth="1"/>
    <col min="775" max="775" width="11.42578125" style="297" customWidth="1"/>
    <col min="776" max="776" width="10.85546875" style="297" customWidth="1"/>
    <col min="777" max="777" width="10.28515625" style="297" customWidth="1"/>
    <col min="778" max="778" width="11.140625" style="297" customWidth="1"/>
    <col min="779" max="779" width="11.42578125" style="297" customWidth="1"/>
    <col min="780" max="1024" width="9.140625" style="297"/>
    <col min="1025" max="1025" width="45.140625" style="297" customWidth="1"/>
    <col min="1026" max="1026" width="4.28515625" style="297" customWidth="1"/>
    <col min="1027" max="1027" width="5.28515625" style="297" customWidth="1"/>
    <col min="1028" max="1028" width="5" style="297" customWidth="1"/>
    <col min="1029" max="1029" width="7.85546875" style="297" customWidth="1"/>
    <col min="1030" max="1030" width="4.85546875" style="297" customWidth="1"/>
    <col min="1031" max="1031" width="11.42578125" style="297" customWidth="1"/>
    <col min="1032" max="1032" width="10.85546875" style="297" customWidth="1"/>
    <col min="1033" max="1033" width="10.28515625" style="297" customWidth="1"/>
    <col min="1034" max="1034" width="11.140625" style="297" customWidth="1"/>
    <col min="1035" max="1035" width="11.42578125" style="297" customWidth="1"/>
    <col min="1036" max="1280" width="9.140625" style="297"/>
    <col min="1281" max="1281" width="45.140625" style="297" customWidth="1"/>
    <col min="1282" max="1282" width="4.28515625" style="297" customWidth="1"/>
    <col min="1283" max="1283" width="5.28515625" style="297" customWidth="1"/>
    <col min="1284" max="1284" width="5" style="297" customWidth="1"/>
    <col min="1285" max="1285" width="7.85546875" style="297" customWidth="1"/>
    <col min="1286" max="1286" width="4.85546875" style="297" customWidth="1"/>
    <col min="1287" max="1287" width="11.42578125" style="297" customWidth="1"/>
    <col min="1288" max="1288" width="10.85546875" style="297" customWidth="1"/>
    <col min="1289" max="1289" width="10.28515625" style="297" customWidth="1"/>
    <col min="1290" max="1290" width="11.140625" style="297" customWidth="1"/>
    <col min="1291" max="1291" width="11.42578125" style="297" customWidth="1"/>
    <col min="1292" max="1536" width="9.140625" style="297"/>
    <col min="1537" max="1537" width="45.140625" style="297" customWidth="1"/>
    <col min="1538" max="1538" width="4.28515625" style="297" customWidth="1"/>
    <col min="1539" max="1539" width="5.28515625" style="297" customWidth="1"/>
    <col min="1540" max="1540" width="5" style="297" customWidth="1"/>
    <col min="1541" max="1541" width="7.85546875" style="297" customWidth="1"/>
    <col min="1542" max="1542" width="4.85546875" style="297" customWidth="1"/>
    <col min="1543" max="1543" width="11.42578125" style="297" customWidth="1"/>
    <col min="1544" max="1544" width="10.85546875" style="297" customWidth="1"/>
    <col min="1545" max="1545" width="10.28515625" style="297" customWidth="1"/>
    <col min="1546" max="1546" width="11.140625" style="297" customWidth="1"/>
    <col min="1547" max="1547" width="11.42578125" style="297" customWidth="1"/>
    <col min="1548" max="1792" width="9.140625" style="297"/>
    <col min="1793" max="1793" width="45.140625" style="297" customWidth="1"/>
    <col min="1794" max="1794" width="4.28515625" style="297" customWidth="1"/>
    <col min="1795" max="1795" width="5.28515625" style="297" customWidth="1"/>
    <col min="1796" max="1796" width="5" style="297" customWidth="1"/>
    <col min="1797" max="1797" width="7.85546875" style="297" customWidth="1"/>
    <col min="1798" max="1798" width="4.85546875" style="297" customWidth="1"/>
    <col min="1799" max="1799" width="11.42578125" style="297" customWidth="1"/>
    <col min="1800" max="1800" width="10.85546875" style="297" customWidth="1"/>
    <col min="1801" max="1801" width="10.28515625" style="297" customWidth="1"/>
    <col min="1802" max="1802" width="11.140625" style="297" customWidth="1"/>
    <col min="1803" max="1803" width="11.42578125" style="297" customWidth="1"/>
    <col min="1804" max="2048" width="9.140625" style="297"/>
    <col min="2049" max="2049" width="45.140625" style="297" customWidth="1"/>
    <col min="2050" max="2050" width="4.28515625" style="297" customWidth="1"/>
    <col min="2051" max="2051" width="5.28515625" style="297" customWidth="1"/>
    <col min="2052" max="2052" width="5" style="297" customWidth="1"/>
    <col min="2053" max="2053" width="7.85546875" style="297" customWidth="1"/>
    <col min="2054" max="2054" width="4.85546875" style="297" customWidth="1"/>
    <col min="2055" max="2055" width="11.42578125" style="297" customWidth="1"/>
    <col min="2056" max="2056" width="10.85546875" style="297" customWidth="1"/>
    <col min="2057" max="2057" width="10.28515625" style="297" customWidth="1"/>
    <col min="2058" max="2058" width="11.140625" style="297" customWidth="1"/>
    <col min="2059" max="2059" width="11.42578125" style="297" customWidth="1"/>
    <col min="2060" max="2304" width="9.140625" style="297"/>
    <col min="2305" max="2305" width="45.140625" style="297" customWidth="1"/>
    <col min="2306" max="2306" width="4.28515625" style="297" customWidth="1"/>
    <col min="2307" max="2307" width="5.28515625" style="297" customWidth="1"/>
    <col min="2308" max="2308" width="5" style="297" customWidth="1"/>
    <col min="2309" max="2309" width="7.85546875" style="297" customWidth="1"/>
    <col min="2310" max="2310" width="4.85546875" style="297" customWidth="1"/>
    <col min="2311" max="2311" width="11.42578125" style="297" customWidth="1"/>
    <col min="2312" max="2312" width="10.85546875" style="297" customWidth="1"/>
    <col min="2313" max="2313" width="10.28515625" style="297" customWidth="1"/>
    <col min="2314" max="2314" width="11.140625" style="297" customWidth="1"/>
    <col min="2315" max="2315" width="11.42578125" style="297" customWidth="1"/>
    <col min="2316" max="2560" width="9.140625" style="297"/>
    <col min="2561" max="2561" width="45.140625" style="297" customWidth="1"/>
    <col min="2562" max="2562" width="4.28515625" style="297" customWidth="1"/>
    <col min="2563" max="2563" width="5.28515625" style="297" customWidth="1"/>
    <col min="2564" max="2564" width="5" style="297" customWidth="1"/>
    <col min="2565" max="2565" width="7.85546875" style="297" customWidth="1"/>
    <col min="2566" max="2566" width="4.85546875" style="297" customWidth="1"/>
    <col min="2567" max="2567" width="11.42578125" style="297" customWidth="1"/>
    <col min="2568" max="2568" width="10.85546875" style="297" customWidth="1"/>
    <col min="2569" max="2569" width="10.28515625" style="297" customWidth="1"/>
    <col min="2570" max="2570" width="11.140625" style="297" customWidth="1"/>
    <col min="2571" max="2571" width="11.42578125" style="297" customWidth="1"/>
    <col min="2572" max="2816" width="9.140625" style="297"/>
    <col min="2817" max="2817" width="45.140625" style="297" customWidth="1"/>
    <col min="2818" max="2818" width="4.28515625" style="297" customWidth="1"/>
    <col min="2819" max="2819" width="5.28515625" style="297" customWidth="1"/>
    <col min="2820" max="2820" width="5" style="297" customWidth="1"/>
    <col min="2821" max="2821" width="7.85546875" style="297" customWidth="1"/>
    <col min="2822" max="2822" width="4.85546875" style="297" customWidth="1"/>
    <col min="2823" max="2823" width="11.42578125" style="297" customWidth="1"/>
    <col min="2824" max="2824" width="10.85546875" style="297" customWidth="1"/>
    <col min="2825" max="2825" width="10.28515625" style="297" customWidth="1"/>
    <col min="2826" max="2826" width="11.140625" style="297" customWidth="1"/>
    <col min="2827" max="2827" width="11.42578125" style="297" customWidth="1"/>
    <col min="2828" max="3072" width="9.140625" style="297"/>
    <col min="3073" max="3073" width="45.140625" style="297" customWidth="1"/>
    <col min="3074" max="3074" width="4.28515625" style="297" customWidth="1"/>
    <col min="3075" max="3075" width="5.28515625" style="297" customWidth="1"/>
    <col min="3076" max="3076" width="5" style="297" customWidth="1"/>
    <col min="3077" max="3077" width="7.85546875" style="297" customWidth="1"/>
    <col min="3078" max="3078" width="4.85546875" style="297" customWidth="1"/>
    <col min="3079" max="3079" width="11.42578125" style="297" customWidth="1"/>
    <col min="3080" max="3080" width="10.85546875" style="297" customWidth="1"/>
    <col min="3081" max="3081" width="10.28515625" style="297" customWidth="1"/>
    <col min="3082" max="3082" width="11.140625" style="297" customWidth="1"/>
    <col min="3083" max="3083" width="11.42578125" style="297" customWidth="1"/>
    <col min="3084" max="3328" width="9.140625" style="297"/>
    <col min="3329" max="3329" width="45.140625" style="297" customWidth="1"/>
    <col min="3330" max="3330" width="4.28515625" style="297" customWidth="1"/>
    <col min="3331" max="3331" width="5.28515625" style="297" customWidth="1"/>
    <col min="3332" max="3332" width="5" style="297" customWidth="1"/>
    <col min="3333" max="3333" width="7.85546875" style="297" customWidth="1"/>
    <col min="3334" max="3334" width="4.85546875" style="297" customWidth="1"/>
    <col min="3335" max="3335" width="11.42578125" style="297" customWidth="1"/>
    <col min="3336" max="3336" width="10.85546875" style="297" customWidth="1"/>
    <col min="3337" max="3337" width="10.28515625" style="297" customWidth="1"/>
    <col min="3338" max="3338" width="11.140625" style="297" customWidth="1"/>
    <col min="3339" max="3339" width="11.42578125" style="297" customWidth="1"/>
    <col min="3340" max="3584" width="9.140625" style="297"/>
    <col min="3585" max="3585" width="45.140625" style="297" customWidth="1"/>
    <col min="3586" max="3586" width="4.28515625" style="297" customWidth="1"/>
    <col min="3587" max="3587" width="5.28515625" style="297" customWidth="1"/>
    <col min="3588" max="3588" width="5" style="297" customWidth="1"/>
    <col min="3589" max="3589" width="7.85546875" style="297" customWidth="1"/>
    <col min="3590" max="3590" width="4.85546875" style="297" customWidth="1"/>
    <col min="3591" max="3591" width="11.42578125" style="297" customWidth="1"/>
    <col min="3592" max="3592" width="10.85546875" style="297" customWidth="1"/>
    <col min="3593" max="3593" width="10.28515625" style="297" customWidth="1"/>
    <col min="3594" max="3594" width="11.140625" style="297" customWidth="1"/>
    <col min="3595" max="3595" width="11.42578125" style="297" customWidth="1"/>
    <col min="3596" max="3840" width="9.140625" style="297"/>
    <col min="3841" max="3841" width="45.140625" style="297" customWidth="1"/>
    <col min="3842" max="3842" width="4.28515625" style="297" customWidth="1"/>
    <col min="3843" max="3843" width="5.28515625" style="297" customWidth="1"/>
    <col min="3844" max="3844" width="5" style="297" customWidth="1"/>
    <col min="3845" max="3845" width="7.85546875" style="297" customWidth="1"/>
    <col min="3846" max="3846" width="4.85546875" style="297" customWidth="1"/>
    <col min="3847" max="3847" width="11.42578125" style="297" customWidth="1"/>
    <col min="3848" max="3848" width="10.85546875" style="297" customWidth="1"/>
    <col min="3849" max="3849" width="10.28515625" style="297" customWidth="1"/>
    <col min="3850" max="3850" width="11.140625" style="297" customWidth="1"/>
    <col min="3851" max="3851" width="11.42578125" style="297" customWidth="1"/>
    <col min="3852" max="4096" width="9.140625" style="297"/>
    <col min="4097" max="4097" width="45.140625" style="297" customWidth="1"/>
    <col min="4098" max="4098" width="4.28515625" style="297" customWidth="1"/>
    <col min="4099" max="4099" width="5.28515625" style="297" customWidth="1"/>
    <col min="4100" max="4100" width="5" style="297" customWidth="1"/>
    <col min="4101" max="4101" width="7.85546875" style="297" customWidth="1"/>
    <col min="4102" max="4102" width="4.85546875" style="297" customWidth="1"/>
    <col min="4103" max="4103" width="11.42578125" style="297" customWidth="1"/>
    <col min="4104" max="4104" width="10.85546875" style="297" customWidth="1"/>
    <col min="4105" max="4105" width="10.28515625" style="297" customWidth="1"/>
    <col min="4106" max="4106" width="11.140625" style="297" customWidth="1"/>
    <col min="4107" max="4107" width="11.42578125" style="297" customWidth="1"/>
    <col min="4108" max="4352" width="9.140625" style="297"/>
    <col min="4353" max="4353" width="45.140625" style="297" customWidth="1"/>
    <col min="4354" max="4354" width="4.28515625" style="297" customWidth="1"/>
    <col min="4355" max="4355" width="5.28515625" style="297" customWidth="1"/>
    <col min="4356" max="4356" width="5" style="297" customWidth="1"/>
    <col min="4357" max="4357" width="7.85546875" style="297" customWidth="1"/>
    <col min="4358" max="4358" width="4.85546875" style="297" customWidth="1"/>
    <col min="4359" max="4359" width="11.42578125" style="297" customWidth="1"/>
    <col min="4360" max="4360" width="10.85546875" style="297" customWidth="1"/>
    <col min="4361" max="4361" width="10.28515625" style="297" customWidth="1"/>
    <col min="4362" max="4362" width="11.140625" style="297" customWidth="1"/>
    <col min="4363" max="4363" width="11.42578125" style="297" customWidth="1"/>
    <col min="4364" max="4608" width="9.140625" style="297"/>
    <col min="4609" max="4609" width="45.140625" style="297" customWidth="1"/>
    <col min="4610" max="4610" width="4.28515625" style="297" customWidth="1"/>
    <col min="4611" max="4611" width="5.28515625" style="297" customWidth="1"/>
    <col min="4612" max="4612" width="5" style="297" customWidth="1"/>
    <col min="4613" max="4613" width="7.85546875" style="297" customWidth="1"/>
    <col min="4614" max="4614" width="4.85546875" style="297" customWidth="1"/>
    <col min="4615" max="4615" width="11.42578125" style="297" customWidth="1"/>
    <col min="4616" max="4616" width="10.85546875" style="297" customWidth="1"/>
    <col min="4617" max="4617" width="10.28515625" style="297" customWidth="1"/>
    <col min="4618" max="4618" width="11.140625" style="297" customWidth="1"/>
    <col min="4619" max="4619" width="11.42578125" style="297" customWidth="1"/>
    <col min="4620" max="4864" width="9.140625" style="297"/>
    <col min="4865" max="4865" width="45.140625" style="297" customWidth="1"/>
    <col min="4866" max="4866" width="4.28515625" style="297" customWidth="1"/>
    <col min="4867" max="4867" width="5.28515625" style="297" customWidth="1"/>
    <col min="4868" max="4868" width="5" style="297" customWidth="1"/>
    <col min="4869" max="4869" width="7.85546875" style="297" customWidth="1"/>
    <col min="4870" max="4870" width="4.85546875" style="297" customWidth="1"/>
    <col min="4871" max="4871" width="11.42578125" style="297" customWidth="1"/>
    <col min="4872" max="4872" width="10.85546875" style="297" customWidth="1"/>
    <col min="4873" max="4873" width="10.28515625" style="297" customWidth="1"/>
    <col min="4874" max="4874" width="11.140625" style="297" customWidth="1"/>
    <col min="4875" max="4875" width="11.42578125" style="297" customWidth="1"/>
    <col min="4876" max="5120" width="9.140625" style="297"/>
    <col min="5121" max="5121" width="45.140625" style="297" customWidth="1"/>
    <col min="5122" max="5122" width="4.28515625" style="297" customWidth="1"/>
    <col min="5123" max="5123" width="5.28515625" style="297" customWidth="1"/>
    <col min="5124" max="5124" width="5" style="297" customWidth="1"/>
    <col min="5125" max="5125" width="7.85546875" style="297" customWidth="1"/>
    <col min="5126" max="5126" width="4.85546875" style="297" customWidth="1"/>
    <col min="5127" max="5127" width="11.42578125" style="297" customWidth="1"/>
    <col min="5128" max="5128" width="10.85546875" style="297" customWidth="1"/>
    <col min="5129" max="5129" width="10.28515625" style="297" customWidth="1"/>
    <col min="5130" max="5130" width="11.140625" style="297" customWidth="1"/>
    <col min="5131" max="5131" width="11.42578125" style="297" customWidth="1"/>
    <col min="5132" max="5376" width="9.140625" style="297"/>
    <col min="5377" max="5377" width="45.140625" style="297" customWidth="1"/>
    <col min="5378" max="5378" width="4.28515625" style="297" customWidth="1"/>
    <col min="5379" max="5379" width="5.28515625" style="297" customWidth="1"/>
    <col min="5380" max="5380" width="5" style="297" customWidth="1"/>
    <col min="5381" max="5381" width="7.85546875" style="297" customWidth="1"/>
    <col min="5382" max="5382" width="4.85546875" style="297" customWidth="1"/>
    <col min="5383" max="5383" width="11.42578125" style="297" customWidth="1"/>
    <col min="5384" max="5384" width="10.85546875" style="297" customWidth="1"/>
    <col min="5385" max="5385" width="10.28515625" style="297" customWidth="1"/>
    <col min="5386" max="5386" width="11.140625" style="297" customWidth="1"/>
    <col min="5387" max="5387" width="11.42578125" style="297" customWidth="1"/>
    <col min="5388" max="5632" width="9.140625" style="297"/>
    <col min="5633" max="5633" width="45.140625" style="297" customWidth="1"/>
    <col min="5634" max="5634" width="4.28515625" style="297" customWidth="1"/>
    <col min="5635" max="5635" width="5.28515625" style="297" customWidth="1"/>
    <col min="5636" max="5636" width="5" style="297" customWidth="1"/>
    <col min="5637" max="5637" width="7.85546875" style="297" customWidth="1"/>
    <col min="5638" max="5638" width="4.85546875" style="297" customWidth="1"/>
    <col min="5639" max="5639" width="11.42578125" style="297" customWidth="1"/>
    <col min="5640" max="5640" width="10.85546875" style="297" customWidth="1"/>
    <col min="5641" max="5641" width="10.28515625" style="297" customWidth="1"/>
    <col min="5642" max="5642" width="11.140625" style="297" customWidth="1"/>
    <col min="5643" max="5643" width="11.42578125" style="297" customWidth="1"/>
    <col min="5644" max="5888" width="9.140625" style="297"/>
    <col min="5889" max="5889" width="45.140625" style="297" customWidth="1"/>
    <col min="5890" max="5890" width="4.28515625" style="297" customWidth="1"/>
    <col min="5891" max="5891" width="5.28515625" style="297" customWidth="1"/>
    <col min="5892" max="5892" width="5" style="297" customWidth="1"/>
    <col min="5893" max="5893" width="7.85546875" style="297" customWidth="1"/>
    <col min="5894" max="5894" width="4.85546875" style="297" customWidth="1"/>
    <col min="5895" max="5895" width="11.42578125" style="297" customWidth="1"/>
    <col min="5896" max="5896" width="10.85546875" style="297" customWidth="1"/>
    <col min="5897" max="5897" width="10.28515625" style="297" customWidth="1"/>
    <col min="5898" max="5898" width="11.140625" style="297" customWidth="1"/>
    <col min="5899" max="5899" width="11.42578125" style="297" customWidth="1"/>
    <col min="5900" max="6144" width="9.140625" style="297"/>
    <col min="6145" max="6145" width="45.140625" style="297" customWidth="1"/>
    <col min="6146" max="6146" width="4.28515625" style="297" customWidth="1"/>
    <col min="6147" max="6147" width="5.28515625" style="297" customWidth="1"/>
    <col min="6148" max="6148" width="5" style="297" customWidth="1"/>
    <col min="6149" max="6149" width="7.85546875" style="297" customWidth="1"/>
    <col min="6150" max="6150" width="4.85546875" style="297" customWidth="1"/>
    <col min="6151" max="6151" width="11.42578125" style="297" customWidth="1"/>
    <col min="6152" max="6152" width="10.85546875" style="297" customWidth="1"/>
    <col min="6153" max="6153" width="10.28515625" style="297" customWidth="1"/>
    <col min="6154" max="6154" width="11.140625" style="297" customWidth="1"/>
    <col min="6155" max="6155" width="11.42578125" style="297" customWidth="1"/>
    <col min="6156" max="6400" width="9.140625" style="297"/>
    <col min="6401" max="6401" width="45.140625" style="297" customWidth="1"/>
    <col min="6402" max="6402" width="4.28515625" style="297" customWidth="1"/>
    <col min="6403" max="6403" width="5.28515625" style="297" customWidth="1"/>
    <col min="6404" max="6404" width="5" style="297" customWidth="1"/>
    <col min="6405" max="6405" width="7.85546875" style="297" customWidth="1"/>
    <col min="6406" max="6406" width="4.85546875" style="297" customWidth="1"/>
    <col min="6407" max="6407" width="11.42578125" style="297" customWidth="1"/>
    <col min="6408" max="6408" width="10.85546875" style="297" customWidth="1"/>
    <col min="6409" max="6409" width="10.28515625" style="297" customWidth="1"/>
    <col min="6410" max="6410" width="11.140625" style="297" customWidth="1"/>
    <col min="6411" max="6411" width="11.42578125" style="297" customWidth="1"/>
    <col min="6412" max="6656" width="9.140625" style="297"/>
    <col min="6657" max="6657" width="45.140625" style="297" customWidth="1"/>
    <col min="6658" max="6658" width="4.28515625" style="297" customWidth="1"/>
    <col min="6659" max="6659" width="5.28515625" style="297" customWidth="1"/>
    <col min="6660" max="6660" width="5" style="297" customWidth="1"/>
    <col min="6661" max="6661" width="7.85546875" style="297" customWidth="1"/>
    <col min="6662" max="6662" width="4.85546875" style="297" customWidth="1"/>
    <col min="6663" max="6663" width="11.42578125" style="297" customWidth="1"/>
    <col min="6664" max="6664" width="10.85546875" style="297" customWidth="1"/>
    <col min="6665" max="6665" width="10.28515625" style="297" customWidth="1"/>
    <col min="6666" max="6666" width="11.140625" style="297" customWidth="1"/>
    <col min="6667" max="6667" width="11.42578125" style="297" customWidth="1"/>
    <col min="6668" max="6912" width="9.140625" style="297"/>
    <col min="6913" max="6913" width="45.140625" style="297" customWidth="1"/>
    <col min="6914" max="6914" width="4.28515625" style="297" customWidth="1"/>
    <col min="6915" max="6915" width="5.28515625" style="297" customWidth="1"/>
    <col min="6916" max="6916" width="5" style="297" customWidth="1"/>
    <col min="6917" max="6917" width="7.85546875" style="297" customWidth="1"/>
    <col min="6918" max="6918" width="4.85546875" style="297" customWidth="1"/>
    <col min="6919" max="6919" width="11.42578125" style="297" customWidth="1"/>
    <col min="6920" max="6920" width="10.85546875" style="297" customWidth="1"/>
    <col min="6921" max="6921" width="10.28515625" style="297" customWidth="1"/>
    <col min="6922" max="6922" width="11.140625" style="297" customWidth="1"/>
    <col min="6923" max="6923" width="11.42578125" style="297" customWidth="1"/>
    <col min="6924" max="7168" width="9.140625" style="297"/>
    <col min="7169" max="7169" width="45.140625" style="297" customWidth="1"/>
    <col min="7170" max="7170" width="4.28515625" style="297" customWidth="1"/>
    <col min="7171" max="7171" width="5.28515625" style="297" customWidth="1"/>
    <col min="7172" max="7172" width="5" style="297" customWidth="1"/>
    <col min="7173" max="7173" width="7.85546875" style="297" customWidth="1"/>
    <col min="7174" max="7174" width="4.85546875" style="297" customWidth="1"/>
    <col min="7175" max="7175" width="11.42578125" style="297" customWidth="1"/>
    <col min="7176" max="7176" width="10.85546875" style="297" customWidth="1"/>
    <col min="7177" max="7177" width="10.28515625" style="297" customWidth="1"/>
    <col min="7178" max="7178" width="11.140625" style="297" customWidth="1"/>
    <col min="7179" max="7179" width="11.42578125" style="297" customWidth="1"/>
    <col min="7180" max="7424" width="9.140625" style="297"/>
    <col min="7425" max="7425" width="45.140625" style="297" customWidth="1"/>
    <col min="7426" max="7426" width="4.28515625" style="297" customWidth="1"/>
    <col min="7427" max="7427" width="5.28515625" style="297" customWidth="1"/>
    <col min="7428" max="7428" width="5" style="297" customWidth="1"/>
    <col min="7429" max="7429" width="7.85546875" style="297" customWidth="1"/>
    <col min="7430" max="7430" width="4.85546875" style="297" customWidth="1"/>
    <col min="7431" max="7431" width="11.42578125" style="297" customWidth="1"/>
    <col min="7432" max="7432" width="10.85546875" style="297" customWidth="1"/>
    <col min="7433" max="7433" width="10.28515625" style="297" customWidth="1"/>
    <col min="7434" max="7434" width="11.140625" style="297" customWidth="1"/>
    <col min="7435" max="7435" width="11.42578125" style="297" customWidth="1"/>
    <col min="7436" max="7680" width="9.140625" style="297"/>
    <col min="7681" max="7681" width="45.140625" style="297" customWidth="1"/>
    <col min="7682" max="7682" width="4.28515625" style="297" customWidth="1"/>
    <col min="7683" max="7683" width="5.28515625" style="297" customWidth="1"/>
    <col min="7684" max="7684" width="5" style="297" customWidth="1"/>
    <col min="7685" max="7685" width="7.85546875" style="297" customWidth="1"/>
    <col min="7686" max="7686" width="4.85546875" style="297" customWidth="1"/>
    <col min="7687" max="7687" width="11.42578125" style="297" customWidth="1"/>
    <col min="7688" max="7688" width="10.85546875" style="297" customWidth="1"/>
    <col min="7689" max="7689" width="10.28515625" style="297" customWidth="1"/>
    <col min="7690" max="7690" width="11.140625" style="297" customWidth="1"/>
    <col min="7691" max="7691" width="11.42578125" style="297" customWidth="1"/>
    <col min="7692" max="7936" width="9.140625" style="297"/>
    <col min="7937" max="7937" width="45.140625" style="297" customWidth="1"/>
    <col min="7938" max="7938" width="4.28515625" style="297" customWidth="1"/>
    <col min="7939" max="7939" width="5.28515625" style="297" customWidth="1"/>
    <col min="7940" max="7940" width="5" style="297" customWidth="1"/>
    <col min="7941" max="7941" width="7.85546875" style="297" customWidth="1"/>
    <col min="7942" max="7942" width="4.85546875" style="297" customWidth="1"/>
    <col min="7943" max="7943" width="11.42578125" style="297" customWidth="1"/>
    <col min="7944" max="7944" width="10.85546875" style="297" customWidth="1"/>
    <col min="7945" max="7945" width="10.28515625" style="297" customWidth="1"/>
    <col min="7946" max="7946" width="11.140625" style="297" customWidth="1"/>
    <col min="7947" max="7947" width="11.42578125" style="297" customWidth="1"/>
    <col min="7948" max="8192" width="9.140625" style="297"/>
    <col min="8193" max="8193" width="45.140625" style="297" customWidth="1"/>
    <col min="8194" max="8194" width="4.28515625" style="297" customWidth="1"/>
    <col min="8195" max="8195" width="5.28515625" style="297" customWidth="1"/>
    <col min="8196" max="8196" width="5" style="297" customWidth="1"/>
    <col min="8197" max="8197" width="7.85546875" style="297" customWidth="1"/>
    <col min="8198" max="8198" width="4.85546875" style="297" customWidth="1"/>
    <col min="8199" max="8199" width="11.42578125" style="297" customWidth="1"/>
    <col min="8200" max="8200" width="10.85546875" style="297" customWidth="1"/>
    <col min="8201" max="8201" width="10.28515625" style="297" customWidth="1"/>
    <col min="8202" max="8202" width="11.140625" style="297" customWidth="1"/>
    <col min="8203" max="8203" width="11.42578125" style="297" customWidth="1"/>
    <col min="8204" max="8448" width="9.140625" style="297"/>
    <col min="8449" max="8449" width="45.140625" style="297" customWidth="1"/>
    <col min="8450" max="8450" width="4.28515625" style="297" customWidth="1"/>
    <col min="8451" max="8451" width="5.28515625" style="297" customWidth="1"/>
    <col min="8452" max="8452" width="5" style="297" customWidth="1"/>
    <col min="8453" max="8453" width="7.85546875" style="297" customWidth="1"/>
    <col min="8454" max="8454" width="4.85546875" style="297" customWidth="1"/>
    <col min="8455" max="8455" width="11.42578125" style="297" customWidth="1"/>
    <col min="8456" max="8456" width="10.85546875" style="297" customWidth="1"/>
    <col min="8457" max="8457" width="10.28515625" style="297" customWidth="1"/>
    <col min="8458" max="8458" width="11.140625" style="297" customWidth="1"/>
    <col min="8459" max="8459" width="11.42578125" style="297" customWidth="1"/>
    <col min="8460" max="8704" width="9.140625" style="297"/>
    <col min="8705" max="8705" width="45.140625" style="297" customWidth="1"/>
    <col min="8706" max="8706" width="4.28515625" style="297" customWidth="1"/>
    <col min="8707" max="8707" width="5.28515625" style="297" customWidth="1"/>
    <col min="8708" max="8708" width="5" style="297" customWidth="1"/>
    <col min="8709" max="8709" width="7.85546875" style="297" customWidth="1"/>
    <col min="8710" max="8710" width="4.85546875" style="297" customWidth="1"/>
    <col min="8711" max="8711" width="11.42578125" style="297" customWidth="1"/>
    <col min="8712" max="8712" width="10.85546875" style="297" customWidth="1"/>
    <col min="8713" max="8713" width="10.28515625" style="297" customWidth="1"/>
    <col min="8714" max="8714" width="11.140625" style="297" customWidth="1"/>
    <col min="8715" max="8715" width="11.42578125" style="297" customWidth="1"/>
    <col min="8716" max="8960" width="9.140625" style="297"/>
    <col min="8961" max="8961" width="45.140625" style="297" customWidth="1"/>
    <col min="8962" max="8962" width="4.28515625" style="297" customWidth="1"/>
    <col min="8963" max="8963" width="5.28515625" style="297" customWidth="1"/>
    <col min="8964" max="8964" width="5" style="297" customWidth="1"/>
    <col min="8965" max="8965" width="7.85546875" style="297" customWidth="1"/>
    <col min="8966" max="8966" width="4.85546875" style="297" customWidth="1"/>
    <col min="8967" max="8967" width="11.42578125" style="297" customWidth="1"/>
    <col min="8968" max="8968" width="10.85546875" style="297" customWidth="1"/>
    <col min="8969" max="8969" width="10.28515625" style="297" customWidth="1"/>
    <col min="8970" max="8970" width="11.140625" style="297" customWidth="1"/>
    <col min="8971" max="8971" width="11.42578125" style="297" customWidth="1"/>
    <col min="8972" max="9216" width="9.140625" style="297"/>
    <col min="9217" max="9217" width="45.140625" style="297" customWidth="1"/>
    <col min="9218" max="9218" width="4.28515625" style="297" customWidth="1"/>
    <col min="9219" max="9219" width="5.28515625" style="297" customWidth="1"/>
    <col min="9220" max="9220" width="5" style="297" customWidth="1"/>
    <col min="9221" max="9221" width="7.85546875" style="297" customWidth="1"/>
    <col min="9222" max="9222" width="4.85546875" style="297" customWidth="1"/>
    <col min="9223" max="9223" width="11.42578125" style="297" customWidth="1"/>
    <col min="9224" max="9224" width="10.85546875" style="297" customWidth="1"/>
    <col min="9225" max="9225" width="10.28515625" style="297" customWidth="1"/>
    <col min="9226" max="9226" width="11.140625" style="297" customWidth="1"/>
    <col min="9227" max="9227" width="11.42578125" style="297" customWidth="1"/>
    <col min="9228" max="9472" width="9.140625" style="297"/>
    <col min="9473" max="9473" width="45.140625" style="297" customWidth="1"/>
    <col min="9474" max="9474" width="4.28515625" style="297" customWidth="1"/>
    <col min="9475" max="9475" width="5.28515625" style="297" customWidth="1"/>
    <col min="9476" max="9476" width="5" style="297" customWidth="1"/>
    <col min="9477" max="9477" width="7.85546875" style="297" customWidth="1"/>
    <col min="9478" max="9478" width="4.85546875" style="297" customWidth="1"/>
    <col min="9479" max="9479" width="11.42578125" style="297" customWidth="1"/>
    <col min="9480" max="9480" width="10.85546875" style="297" customWidth="1"/>
    <col min="9481" max="9481" width="10.28515625" style="297" customWidth="1"/>
    <col min="9482" max="9482" width="11.140625" style="297" customWidth="1"/>
    <col min="9483" max="9483" width="11.42578125" style="297" customWidth="1"/>
    <col min="9484" max="9728" width="9.140625" style="297"/>
    <col min="9729" max="9729" width="45.140625" style="297" customWidth="1"/>
    <col min="9730" max="9730" width="4.28515625" style="297" customWidth="1"/>
    <col min="9731" max="9731" width="5.28515625" style="297" customWidth="1"/>
    <col min="9732" max="9732" width="5" style="297" customWidth="1"/>
    <col min="9733" max="9733" width="7.85546875" style="297" customWidth="1"/>
    <col min="9734" max="9734" width="4.85546875" style="297" customWidth="1"/>
    <col min="9735" max="9735" width="11.42578125" style="297" customWidth="1"/>
    <col min="9736" max="9736" width="10.85546875" style="297" customWidth="1"/>
    <col min="9737" max="9737" width="10.28515625" style="297" customWidth="1"/>
    <col min="9738" max="9738" width="11.140625" style="297" customWidth="1"/>
    <col min="9739" max="9739" width="11.42578125" style="297" customWidth="1"/>
    <col min="9740" max="9984" width="9.140625" style="297"/>
    <col min="9985" max="9985" width="45.140625" style="297" customWidth="1"/>
    <col min="9986" max="9986" width="4.28515625" style="297" customWidth="1"/>
    <col min="9987" max="9987" width="5.28515625" style="297" customWidth="1"/>
    <col min="9988" max="9988" width="5" style="297" customWidth="1"/>
    <col min="9989" max="9989" width="7.85546875" style="297" customWidth="1"/>
    <col min="9990" max="9990" width="4.85546875" style="297" customWidth="1"/>
    <col min="9991" max="9991" width="11.42578125" style="297" customWidth="1"/>
    <col min="9992" max="9992" width="10.85546875" style="297" customWidth="1"/>
    <col min="9993" max="9993" width="10.28515625" style="297" customWidth="1"/>
    <col min="9994" max="9994" width="11.140625" style="297" customWidth="1"/>
    <col min="9995" max="9995" width="11.42578125" style="297" customWidth="1"/>
    <col min="9996" max="10240" width="9.140625" style="297"/>
    <col min="10241" max="10241" width="45.140625" style="297" customWidth="1"/>
    <col min="10242" max="10242" width="4.28515625" style="297" customWidth="1"/>
    <col min="10243" max="10243" width="5.28515625" style="297" customWidth="1"/>
    <col min="10244" max="10244" width="5" style="297" customWidth="1"/>
    <col min="10245" max="10245" width="7.85546875" style="297" customWidth="1"/>
    <col min="10246" max="10246" width="4.85546875" style="297" customWidth="1"/>
    <col min="10247" max="10247" width="11.42578125" style="297" customWidth="1"/>
    <col min="10248" max="10248" width="10.85546875" style="297" customWidth="1"/>
    <col min="10249" max="10249" width="10.28515625" style="297" customWidth="1"/>
    <col min="10250" max="10250" width="11.140625" style="297" customWidth="1"/>
    <col min="10251" max="10251" width="11.42578125" style="297" customWidth="1"/>
    <col min="10252" max="10496" width="9.140625" style="297"/>
    <col min="10497" max="10497" width="45.140625" style="297" customWidth="1"/>
    <col min="10498" max="10498" width="4.28515625" style="297" customWidth="1"/>
    <col min="10499" max="10499" width="5.28515625" style="297" customWidth="1"/>
    <col min="10500" max="10500" width="5" style="297" customWidth="1"/>
    <col min="10501" max="10501" width="7.85546875" style="297" customWidth="1"/>
    <col min="10502" max="10502" width="4.85546875" style="297" customWidth="1"/>
    <col min="10503" max="10503" width="11.42578125" style="297" customWidth="1"/>
    <col min="10504" max="10504" width="10.85546875" style="297" customWidth="1"/>
    <col min="10505" max="10505" width="10.28515625" style="297" customWidth="1"/>
    <col min="10506" max="10506" width="11.140625" style="297" customWidth="1"/>
    <col min="10507" max="10507" width="11.42578125" style="297" customWidth="1"/>
    <col min="10508" max="10752" width="9.140625" style="297"/>
    <col min="10753" max="10753" width="45.140625" style="297" customWidth="1"/>
    <col min="10754" max="10754" width="4.28515625" style="297" customWidth="1"/>
    <col min="10755" max="10755" width="5.28515625" style="297" customWidth="1"/>
    <col min="10756" max="10756" width="5" style="297" customWidth="1"/>
    <col min="10757" max="10757" width="7.85546875" style="297" customWidth="1"/>
    <col min="10758" max="10758" width="4.85546875" style="297" customWidth="1"/>
    <col min="10759" max="10759" width="11.42578125" style="297" customWidth="1"/>
    <col min="10760" max="10760" width="10.85546875" style="297" customWidth="1"/>
    <col min="10761" max="10761" width="10.28515625" style="297" customWidth="1"/>
    <col min="10762" max="10762" width="11.140625" style="297" customWidth="1"/>
    <col min="10763" max="10763" width="11.42578125" style="297" customWidth="1"/>
    <col min="10764" max="11008" width="9.140625" style="297"/>
    <col min="11009" max="11009" width="45.140625" style="297" customWidth="1"/>
    <col min="11010" max="11010" width="4.28515625" style="297" customWidth="1"/>
    <col min="11011" max="11011" width="5.28515625" style="297" customWidth="1"/>
    <col min="11012" max="11012" width="5" style="297" customWidth="1"/>
    <col min="11013" max="11013" width="7.85546875" style="297" customWidth="1"/>
    <col min="11014" max="11014" width="4.85546875" style="297" customWidth="1"/>
    <col min="11015" max="11015" width="11.42578125" style="297" customWidth="1"/>
    <col min="11016" max="11016" width="10.85546875" style="297" customWidth="1"/>
    <col min="11017" max="11017" width="10.28515625" style="297" customWidth="1"/>
    <col min="11018" max="11018" width="11.140625" style="297" customWidth="1"/>
    <col min="11019" max="11019" width="11.42578125" style="297" customWidth="1"/>
    <col min="11020" max="11264" width="9.140625" style="297"/>
    <col min="11265" max="11265" width="45.140625" style="297" customWidth="1"/>
    <col min="11266" max="11266" width="4.28515625" style="297" customWidth="1"/>
    <col min="11267" max="11267" width="5.28515625" style="297" customWidth="1"/>
    <col min="11268" max="11268" width="5" style="297" customWidth="1"/>
    <col min="11269" max="11269" width="7.85546875" style="297" customWidth="1"/>
    <col min="11270" max="11270" width="4.85546875" style="297" customWidth="1"/>
    <col min="11271" max="11271" width="11.42578125" style="297" customWidth="1"/>
    <col min="11272" max="11272" width="10.85546875" style="297" customWidth="1"/>
    <col min="11273" max="11273" width="10.28515625" style="297" customWidth="1"/>
    <col min="11274" max="11274" width="11.140625" style="297" customWidth="1"/>
    <col min="11275" max="11275" width="11.42578125" style="297" customWidth="1"/>
    <col min="11276" max="11520" width="9.140625" style="297"/>
    <col min="11521" max="11521" width="45.140625" style="297" customWidth="1"/>
    <col min="11522" max="11522" width="4.28515625" style="297" customWidth="1"/>
    <col min="11523" max="11523" width="5.28515625" style="297" customWidth="1"/>
    <col min="11524" max="11524" width="5" style="297" customWidth="1"/>
    <col min="11525" max="11525" width="7.85546875" style="297" customWidth="1"/>
    <col min="11526" max="11526" width="4.85546875" style="297" customWidth="1"/>
    <col min="11527" max="11527" width="11.42578125" style="297" customWidth="1"/>
    <col min="11528" max="11528" width="10.85546875" style="297" customWidth="1"/>
    <col min="11529" max="11529" width="10.28515625" style="297" customWidth="1"/>
    <col min="11530" max="11530" width="11.140625" style="297" customWidth="1"/>
    <col min="11531" max="11531" width="11.42578125" style="297" customWidth="1"/>
    <col min="11532" max="11776" width="9.140625" style="297"/>
    <col min="11777" max="11777" width="45.140625" style="297" customWidth="1"/>
    <col min="11778" max="11778" width="4.28515625" style="297" customWidth="1"/>
    <col min="11779" max="11779" width="5.28515625" style="297" customWidth="1"/>
    <col min="11780" max="11780" width="5" style="297" customWidth="1"/>
    <col min="11781" max="11781" width="7.85546875" style="297" customWidth="1"/>
    <col min="11782" max="11782" width="4.85546875" style="297" customWidth="1"/>
    <col min="11783" max="11783" width="11.42578125" style="297" customWidth="1"/>
    <col min="11784" max="11784" width="10.85546875" style="297" customWidth="1"/>
    <col min="11785" max="11785" width="10.28515625" style="297" customWidth="1"/>
    <col min="11786" max="11786" width="11.140625" style="297" customWidth="1"/>
    <col min="11787" max="11787" width="11.42578125" style="297" customWidth="1"/>
    <col min="11788" max="12032" width="9.140625" style="297"/>
    <col min="12033" max="12033" width="45.140625" style="297" customWidth="1"/>
    <col min="12034" max="12034" width="4.28515625" style="297" customWidth="1"/>
    <col min="12035" max="12035" width="5.28515625" style="297" customWidth="1"/>
    <col min="12036" max="12036" width="5" style="297" customWidth="1"/>
    <col min="12037" max="12037" width="7.85546875" style="297" customWidth="1"/>
    <col min="12038" max="12038" width="4.85546875" style="297" customWidth="1"/>
    <col min="12039" max="12039" width="11.42578125" style="297" customWidth="1"/>
    <col min="12040" max="12040" width="10.85546875" style="297" customWidth="1"/>
    <col min="12041" max="12041" width="10.28515625" style="297" customWidth="1"/>
    <col min="12042" max="12042" width="11.140625" style="297" customWidth="1"/>
    <col min="12043" max="12043" width="11.42578125" style="297" customWidth="1"/>
    <col min="12044" max="12288" width="9.140625" style="297"/>
    <col min="12289" max="12289" width="45.140625" style="297" customWidth="1"/>
    <col min="12290" max="12290" width="4.28515625" style="297" customWidth="1"/>
    <col min="12291" max="12291" width="5.28515625" style="297" customWidth="1"/>
    <col min="12292" max="12292" width="5" style="297" customWidth="1"/>
    <col min="12293" max="12293" width="7.85546875" style="297" customWidth="1"/>
    <col min="12294" max="12294" width="4.85546875" style="297" customWidth="1"/>
    <col min="12295" max="12295" width="11.42578125" style="297" customWidth="1"/>
    <col min="12296" max="12296" width="10.85546875" style="297" customWidth="1"/>
    <col min="12297" max="12297" width="10.28515625" style="297" customWidth="1"/>
    <col min="12298" max="12298" width="11.140625" style="297" customWidth="1"/>
    <col min="12299" max="12299" width="11.42578125" style="297" customWidth="1"/>
    <col min="12300" max="12544" width="9.140625" style="297"/>
    <col min="12545" max="12545" width="45.140625" style="297" customWidth="1"/>
    <col min="12546" max="12546" width="4.28515625" style="297" customWidth="1"/>
    <col min="12547" max="12547" width="5.28515625" style="297" customWidth="1"/>
    <col min="12548" max="12548" width="5" style="297" customWidth="1"/>
    <col min="12549" max="12549" width="7.85546875" style="297" customWidth="1"/>
    <col min="12550" max="12550" width="4.85546875" style="297" customWidth="1"/>
    <col min="12551" max="12551" width="11.42578125" style="297" customWidth="1"/>
    <col min="12552" max="12552" width="10.85546875" style="297" customWidth="1"/>
    <col min="12553" max="12553" width="10.28515625" style="297" customWidth="1"/>
    <col min="12554" max="12554" width="11.140625" style="297" customWidth="1"/>
    <col min="12555" max="12555" width="11.42578125" style="297" customWidth="1"/>
    <col min="12556" max="12800" width="9.140625" style="297"/>
    <col min="12801" max="12801" width="45.140625" style="297" customWidth="1"/>
    <col min="12802" max="12802" width="4.28515625" style="297" customWidth="1"/>
    <col min="12803" max="12803" width="5.28515625" style="297" customWidth="1"/>
    <col min="12804" max="12804" width="5" style="297" customWidth="1"/>
    <col min="12805" max="12805" width="7.85546875" style="297" customWidth="1"/>
    <col min="12806" max="12806" width="4.85546875" style="297" customWidth="1"/>
    <col min="12807" max="12807" width="11.42578125" style="297" customWidth="1"/>
    <col min="12808" max="12808" width="10.85546875" style="297" customWidth="1"/>
    <col min="12809" max="12809" width="10.28515625" style="297" customWidth="1"/>
    <col min="12810" max="12810" width="11.140625" style="297" customWidth="1"/>
    <col min="12811" max="12811" width="11.42578125" style="297" customWidth="1"/>
    <col min="12812" max="13056" width="9.140625" style="297"/>
    <col min="13057" max="13057" width="45.140625" style="297" customWidth="1"/>
    <col min="13058" max="13058" width="4.28515625" style="297" customWidth="1"/>
    <col min="13059" max="13059" width="5.28515625" style="297" customWidth="1"/>
    <col min="13060" max="13060" width="5" style="297" customWidth="1"/>
    <col min="13061" max="13061" width="7.85546875" style="297" customWidth="1"/>
    <col min="13062" max="13062" width="4.85546875" style="297" customWidth="1"/>
    <col min="13063" max="13063" width="11.42578125" style="297" customWidth="1"/>
    <col min="13064" max="13064" width="10.85546875" style="297" customWidth="1"/>
    <col min="13065" max="13065" width="10.28515625" style="297" customWidth="1"/>
    <col min="13066" max="13066" width="11.140625" style="297" customWidth="1"/>
    <col min="13067" max="13067" width="11.42578125" style="297" customWidth="1"/>
    <col min="13068" max="13312" width="9.140625" style="297"/>
    <col min="13313" max="13313" width="45.140625" style="297" customWidth="1"/>
    <col min="13314" max="13314" width="4.28515625" style="297" customWidth="1"/>
    <col min="13315" max="13315" width="5.28515625" style="297" customWidth="1"/>
    <col min="13316" max="13316" width="5" style="297" customWidth="1"/>
    <col min="13317" max="13317" width="7.85546875" style="297" customWidth="1"/>
    <col min="13318" max="13318" width="4.85546875" style="297" customWidth="1"/>
    <col min="13319" max="13319" width="11.42578125" style="297" customWidth="1"/>
    <col min="13320" max="13320" width="10.85546875" style="297" customWidth="1"/>
    <col min="13321" max="13321" width="10.28515625" style="297" customWidth="1"/>
    <col min="13322" max="13322" width="11.140625" style="297" customWidth="1"/>
    <col min="13323" max="13323" width="11.42578125" style="297" customWidth="1"/>
    <col min="13324" max="13568" width="9.140625" style="297"/>
    <col min="13569" max="13569" width="45.140625" style="297" customWidth="1"/>
    <col min="13570" max="13570" width="4.28515625" style="297" customWidth="1"/>
    <col min="13571" max="13571" width="5.28515625" style="297" customWidth="1"/>
    <col min="13572" max="13572" width="5" style="297" customWidth="1"/>
    <col min="13573" max="13573" width="7.85546875" style="297" customWidth="1"/>
    <col min="13574" max="13574" width="4.85546875" style="297" customWidth="1"/>
    <col min="13575" max="13575" width="11.42578125" style="297" customWidth="1"/>
    <col min="13576" max="13576" width="10.85546875" style="297" customWidth="1"/>
    <col min="13577" max="13577" width="10.28515625" style="297" customWidth="1"/>
    <col min="13578" max="13578" width="11.140625" style="297" customWidth="1"/>
    <col min="13579" max="13579" width="11.42578125" style="297" customWidth="1"/>
    <col min="13580" max="13824" width="9.140625" style="297"/>
    <col min="13825" max="13825" width="45.140625" style="297" customWidth="1"/>
    <col min="13826" max="13826" width="4.28515625" style="297" customWidth="1"/>
    <col min="13827" max="13827" width="5.28515625" style="297" customWidth="1"/>
    <col min="13828" max="13828" width="5" style="297" customWidth="1"/>
    <col min="13829" max="13829" width="7.85546875" style="297" customWidth="1"/>
    <col min="13830" max="13830" width="4.85546875" style="297" customWidth="1"/>
    <col min="13831" max="13831" width="11.42578125" style="297" customWidth="1"/>
    <col min="13832" max="13832" width="10.85546875" style="297" customWidth="1"/>
    <col min="13833" max="13833" width="10.28515625" style="297" customWidth="1"/>
    <col min="13834" max="13834" width="11.140625" style="297" customWidth="1"/>
    <col min="13835" max="13835" width="11.42578125" style="297" customWidth="1"/>
    <col min="13836" max="14080" width="9.140625" style="297"/>
    <col min="14081" max="14081" width="45.140625" style="297" customWidth="1"/>
    <col min="14082" max="14082" width="4.28515625" style="297" customWidth="1"/>
    <col min="14083" max="14083" width="5.28515625" style="297" customWidth="1"/>
    <col min="14084" max="14084" width="5" style="297" customWidth="1"/>
    <col min="14085" max="14085" width="7.85546875" style="297" customWidth="1"/>
    <col min="14086" max="14086" width="4.85546875" style="297" customWidth="1"/>
    <col min="14087" max="14087" width="11.42578125" style="297" customWidth="1"/>
    <col min="14088" max="14088" width="10.85546875" style="297" customWidth="1"/>
    <col min="14089" max="14089" width="10.28515625" style="297" customWidth="1"/>
    <col min="14090" max="14090" width="11.140625" style="297" customWidth="1"/>
    <col min="14091" max="14091" width="11.42578125" style="297" customWidth="1"/>
    <col min="14092" max="14336" width="9.140625" style="297"/>
    <col min="14337" max="14337" width="45.140625" style="297" customWidth="1"/>
    <col min="14338" max="14338" width="4.28515625" style="297" customWidth="1"/>
    <col min="14339" max="14339" width="5.28515625" style="297" customWidth="1"/>
    <col min="14340" max="14340" width="5" style="297" customWidth="1"/>
    <col min="14341" max="14341" width="7.85546875" style="297" customWidth="1"/>
    <col min="14342" max="14342" width="4.85546875" style="297" customWidth="1"/>
    <col min="14343" max="14343" width="11.42578125" style="297" customWidth="1"/>
    <col min="14344" max="14344" width="10.85546875" style="297" customWidth="1"/>
    <col min="14345" max="14345" width="10.28515625" style="297" customWidth="1"/>
    <col min="14346" max="14346" width="11.140625" style="297" customWidth="1"/>
    <col min="14347" max="14347" width="11.42578125" style="297" customWidth="1"/>
    <col min="14348" max="14592" width="9.140625" style="297"/>
    <col min="14593" max="14593" width="45.140625" style="297" customWidth="1"/>
    <col min="14594" max="14594" width="4.28515625" style="297" customWidth="1"/>
    <col min="14595" max="14595" width="5.28515625" style="297" customWidth="1"/>
    <col min="14596" max="14596" width="5" style="297" customWidth="1"/>
    <col min="14597" max="14597" width="7.85546875" style="297" customWidth="1"/>
    <col min="14598" max="14598" width="4.85546875" style="297" customWidth="1"/>
    <col min="14599" max="14599" width="11.42578125" style="297" customWidth="1"/>
    <col min="14600" max="14600" width="10.85546875" style="297" customWidth="1"/>
    <col min="14601" max="14601" width="10.28515625" style="297" customWidth="1"/>
    <col min="14602" max="14602" width="11.140625" style="297" customWidth="1"/>
    <col min="14603" max="14603" width="11.42578125" style="297" customWidth="1"/>
    <col min="14604" max="14848" width="9.140625" style="297"/>
    <col min="14849" max="14849" width="45.140625" style="297" customWidth="1"/>
    <col min="14850" max="14850" width="4.28515625" style="297" customWidth="1"/>
    <col min="14851" max="14851" width="5.28515625" style="297" customWidth="1"/>
    <col min="14852" max="14852" width="5" style="297" customWidth="1"/>
    <col min="14853" max="14853" width="7.85546875" style="297" customWidth="1"/>
    <col min="14854" max="14854" width="4.85546875" style="297" customWidth="1"/>
    <col min="14855" max="14855" width="11.42578125" style="297" customWidth="1"/>
    <col min="14856" max="14856" width="10.85546875" style="297" customWidth="1"/>
    <col min="14857" max="14857" width="10.28515625" style="297" customWidth="1"/>
    <col min="14858" max="14858" width="11.140625" style="297" customWidth="1"/>
    <col min="14859" max="14859" width="11.42578125" style="297" customWidth="1"/>
    <col min="14860" max="15104" width="9.140625" style="297"/>
    <col min="15105" max="15105" width="45.140625" style="297" customWidth="1"/>
    <col min="15106" max="15106" width="4.28515625" style="297" customWidth="1"/>
    <col min="15107" max="15107" width="5.28515625" style="297" customWidth="1"/>
    <col min="15108" max="15108" width="5" style="297" customWidth="1"/>
    <col min="15109" max="15109" width="7.85546875" style="297" customWidth="1"/>
    <col min="15110" max="15110" width="4.85546875" style="297" customWidth="1"/>
    <col min="15111" max="15111" width="11.42578125" style="297" customWidth="1"/>
    <col min="15112" max="15112" width="10.85546875" style="297" customWidth="1"/>
    <col min="15113" max="15113" width="10.28515625" style="297" customWidth="1"/>
    <col min="15114" max="15114" width="11.140625" style="297" customWidth="1"/>
    <col min="15115" max="15115" width="11.42578125" style="297" customWidth="1"/>
    <col min="15116" max="15360" width="9.140625" style="297"/>
    <col min="15361" max="15361" width="45.140625" style="297" customWidth="1"/>
    <col min="15362" max="15362" width="4.28515625" style="297" customWidth="1"/>
    <col min="15363" max="15363" width="5.28515625" style="297" customWidth="1"/>
    <col min="15364" max="15364" width="5" style="297" customWidth="1"/>
    <col min="15365" max="15365" width="7.85546875" style="297" customWidth="1"/>
    <col min="15366" max="15366" width="4.85546875" style="297" customWidth="1"/>
    <col min="15367" max="15367" width="11.42578125" style="297" customWidth="1"/>
    <col min="15368" max="15368" width="10.85546875" style="297" customWidth="1"/>
    <col min="15369" max="15369" width="10.28515625" style="297" customWidth="1"/>
    <col min="15370" max="15370" width="11.140625" style="297" customWidth="1"/>
    <col min="15371" max="15371" width="11.42578125" style="297" customWidth="1"/>
    <col min="15372" max="15616" width="9.140625" style="297"/>
    <col min="15617" max="15617" width="45.140625" style="297" customWidth="1"/>
    <col min="15618" max="15618" width="4.28515625" style="297" customWidth="1"/>
    <col min="15619" max="15619" width="5.28515625" style="297" customWidth="1"/>
    <col min="15620" max="15620" width="5" style="297" customWidth="1"/>
    <col min="15621" max="15621" width="7.85546875" style="297" customWidth="1"/>
    <col min="15622" max="15622" width="4.85546875" style="297" customWidth="1"/>
    <col min="15623" max="15623" width="11.42578125" style="297" customWidth="1"/>
    <col min="15624" max="15624" width="10.85546875" style="297" customWidth="1"/>
    <col min="15625" max="15625" width="10.28515625" style="297" customWidth="1"/>
    <col min="15626" max="15626" width="11.140625" style="297" customWidth="1"/>
    <col min="15627" max="15627" width="11.42578125" style="297" customWidth="1"/>
    <col min="15628" max="15872" width="9.140625" style="297"/>
    <col min="15873" max="15873" width="45.140625" style="297" customWidth="1"/>
    <col min="15874" max="15874" width="4.28515625" style="297" customWidth="1"/>
    <col min="15875" max="15875" width="5.28515625" style="297" customWidth="1"/>
    <col min="15876" max="15876" width="5" style="297" customWidth="1"/>
    <col min="15877" max="15877" width="7.85546875" style="297" customWidth="1"/>
    <col min="15878" max="15878" width="4.85546875" style="297" customWidth="1"/>
    <col min="15879" max="15879" width="11.42578125" style="297" customWidth="1"/>
    <col min="15880" max="15880" width="10.85546875" style="297" customWidth="1"/>
    <col min="15881" max="15881" width="10.28515625" style="297" customWidth="1"/>
    <col min="15882" max="15882" width="11.140625" style="297" customWidth="1"/>
    <col min="15883" max="15883" width="11.42578125" style="297" customWidth="1"/>
    <col min="15884" max="16128" width="9.140625" style="297"/>
    <col min="16129" max="16129" width="45.140625" style="297" customWidth="1"/>
    <col min="16130" max="16130" width="4.28515625" style="297" customWidth="1"/>
    <col min="16131" max="16131" width="5.28515625" style="297" customWidth="1"/>
    <col min="16132" max="16132" width="5" style="297" customWidth="1"/>
    <col min="16133" max="16133" width="7.85546875" style="297" customWidth="1"/>
    <col min="16134" max="16134" width="4.85546875" style="297" customWidth="1"/>
    <col min="16135" max="16135" width="11.42578125" style="297" customWidth="1"/>
    <col min="16136" max="16136" width="10.85546875" style="297" customWidth="1"/>
    <col min="16137" max="16137" width="10.28515625" style="297" customWidth="1"/>
    <col min="16138" max="16138" width="11.140625" style="297" customWidth="1"/>
    <col min="16139" max="16139" width="11.42578125" style="297" customWidth="1"/>
    <col min="16140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H1" s="328"/>
      <c r="I1" s="620" t="s">
        <v>1182</v>
      </c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H2" s="328"/>
      <c r="I2" s="620" t="s">
        <v>351</v>
      </c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H3" s="328"/>
      <c r="I3" s="620" t="s">
        <v>352</v>
      </c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H4" s="328"/>
      <c r="I4" s="620" t="s">
        <v>814</v>
      </c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</row>
    <row r="7" spans="1:11" ht="35.25" customHeight="1" x14ac:dyDescent="0.25">
      <c r="A7" s="1004" t="s">
        <v>782</v>
      </c>
      <c r="B7" s="1004"/>
      <c r="C7" s="1004"/>
      <c r="D7" s="1004"/>
      <c r="E7" s="1004"/>
      <c r="F7" s="1004"/>
      <c r="G7" s="1004"/>
      <c r="H7" s="1004"/>
      <c r="I7" s="1004"/>
      <c r="J7" s="1004"/>
      <c r="K7" s="1004"/>
    </row>
    <row r="8" spans="1:11" s="338" customFormat="1" ht="12" customHeight="1" x14ac:dyDescent="0.2">
      <c r="A8" s="336"/>
      <c r="B8" s="337"/>
      <c r="C8" s="336"/>
      <c r="D8" s="336"/>
      <c r="E8" s="336"/>
      <c r="F8" s="336"/>
      <c r="G8" s="336"/>
      <c r="H8" s="336"/>
      <c r="K8" s="287" t="s">
        <v>719</v>
      </c>
    </row>
    <row r="9" spans="1:11" s="339" customFormat="1" ht="17.25" customHeight="1" x14ac:dyDescent="0.2">
      <c r="A9" s="1006" t="s">
        <v>353</v>
      </c>
      <c r="B9" s="1007" t="s">
        <v>544</v>
      </c>
      <c r="C9" s="1008" t="s">
        <v>354</v>
      </c>
      <c r="D9" s="1008" t="s">
        <v>355</v>
      </c>
      <c r="E9" s="1009" t="s">
        <v>545</v>
      </c>
      <c r="F9" s="1009" t="s">
        <v>546</v>
      </c>
      <c r="G9" s="1005" t="s">
        <v>356</v>
      </c>
      <c r="H9" s="1005"/>
      <c r="I9" s="1005"/>
      <c r="J9" s="1011" t="s">
        <v>720</v>
      </c>
      <c r="K9" s="1011" t="s">
        <v>721</v>
      </c>
    </row>
    <row r="10" spans="1:11" s="339" customFormat="1" ht="58.5" customHeight="1" x14ac:dyDescent="0.25">
      <c r="A10" s="1006"/>
      <c r="B10" s="1007"/>
      <c r="C10" s="1008"/>
      <c r="D10" s="1008"/>
      <c r="E10" s="1009"/>
      <c r="F10" s="1009"/>
      <c r="G10" s="305" t="s">
        <v>1178</v>
      </c>
      <c r="H10" s="305" t="s">
        <v>1041</v>
      </c>
      <c r="I10" s="305" t="s">
        <v>736</v>
      </c>
      <c r="J10" s="1011"/>
      <c r="K10" s="1011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621">
        <f>SUM(G13+G126+G143)</f>
        <v>1039493.1</v>
      </c>
      <c r="H12" s="621">
        <f>SUM(H13+H126+H143)</f>
        <v>0</v>
      </c>
      <c r="I12" s="621">
        <f>SUM(I13+I126+I143)</f>
        <v>1039493.1</v>
      </c>
      <c r="J12" s="622">
        <f>SUM(J13+J126+J143)</f>
        <v>1044531</v>
      </c>
      <c r="K12" s="622">
        <f>SUM(K13+K126+K143)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SUM(G14+G57+G70+G96+G44)</f>
        <v>280210.39999999997</v>
      </c>
      <c r="H13" s="350">
        <f>SUM(H14+H57+H70+H96+H44)</f>
        <v>0</v>
      </c>
      <c r="I13" s="350">
        <f>SUM(I14+I57+I70+I96+I44)</f>
        <v>280210.39999999997</v>
      </c>
      <c r="J13" s="623">
        <f>SUM(J14+J57+J70+J96+J44)</f>
        <v>278295.8</v>
      </c>
      <c r="K13" s="623">
        <f>SUM(K14+K57+K70+K96+K44)</f>
        <v>285332.5</v>
      </c>
    </row>
    <row r="14" spans="1:11" s="338" customFormat="1" ht="18" customHeight="1" x14ac:dyDescent="0.2">
      <c r="A14" s="356" t="s">
        <v>357</v>
      </c>
      <c r="B14" s="357" t="s">
        <v>567</v>
      </c>
      <c r="C14" s="358">
        <v>1</v>
      </c>
      <c r="D14" s="358" t="s">
        <v>358</v>
      </c>
      <c r="E14" s="624" t="s">
        <v>358</v>
      </c>
      <c r="F14" s="625" t="s">
        <v>358</v>
      </c>
      <c r="G14" s="626">
        <f>G15+G19</f>
        <v>12186.7</v>
      </c>
      <c r="H14" s="626">
        <f>H15+H19</f>
        <v>0</v>
      </c>
      <c r="I14" s="626">
        <f>I15+I19</f>
        <v>12186.7</v>
      </c>
      <c r="J14" s="627">
        <f>J15+J19</f>
        <v>12251.900000000001</v>
      </c>
      <c r="K14" s="627">
        <f>K15+K19</f>
        <v>12204.300000000001</v>
      </c>
    </row>
    <row r="15" spans="1:11" s="338" customFormat="1" ht="17.25" customHeight="1" x14ac:dyDescent="0.2">
      <c r="A15" s="356" t="s">
        <v>150</v>
      </c>
      <c r="B15" s="357" t="s">
        <v>567</v>
      </c>
      <c r="C15" s="358">
        <v>1</v>
      </c>
      <c r="D15" s="358">
        <v>5</v>
      </c>
      <c r="E15" s="624" t="s">
        <v>358</v>
      </c>
      <c r="F15" s="625" t="s">
        <v>358</v>
      </c>
      <c r="G15" s="626">
        <f>G16</f>
        <v>9.4</v>
      </c>
      <c r="H15" s="626">
        <f>H16</f>
        <v>0</v>
      </c>
      <c r="I15" s="626">
        <f t="shared" ref="I15:K16" si="0">I16</f>
        <v>9.4</v>
      </c>
      <c r="J15" s="627">
        <f t="shared" si="0"/>
        <v>0</v>
      </c>
      <c r="K15" s="627">
        <f t="shared" si="0"/>
        <v>0</v>
      </c>
    </row>
    <row r="16" spans="1:11" s="338" customFormat="1" ht="41.25" customHeight="1" x14ac:dyDescent="0.2">
      <c r="A16" s="356" t="s">
        <v>569</v>
      </c>
      <c r="B16" s="357" t="s">
        <v>567</v>
      </c>
      <c r="C16" s="358">
        <v>1</v>
      </c>
      <c r="D16" s="358">
        <v>5</v>
      </c>
      <c r="E16" s="624">
        <v>14000</v>
      </c>
      <c r="F16" s="625" t="s">
        <v>358</v>
      </c>
      <c r="G16" s="626">
        <f>G17</f>
        <v>9.4</v>
      </c>
      <c r="H16" s="626">
        <f>H17</f>
        <v>0</v>
      </c>
      <c r="I16" s="626">
        <f t="shared" si="0"/>
        <v>9.4</v>
      </c>
      <c r="J16" s="627">
        <f t="shared" si="0"/>
        <v>0</v>
      </c>
      <c r="K16" s="627">
        <f t="shared" si="0"/>
        <v>0</v>
      </c>
    </row>
    <row r="17" spans="1:14" ht="25.5" customHeight="1" x14ac:dyDescent="0.2">
      <c r="A17" s="304" t="s">
        <v>579</v>
      </c>
      <c r="B17" s="300" t="s">
        <v>567</v>
      </c>
      <c r="C17" s="301">
        <v>1</v>
      </c>
      <c r="D17" s="301">
        <v>5</v>
      </c>
      <c r="E17" s="628">
        <v>14000</v>
      </c>
      <c r="F17" s="303">
        <v>240</v>
      </c>
      <c r="G17" s="352">
        <v>9.4</v>
      </c>
      <c r="H17" s="352"/>
      <c r="I17" s="629">
        <f t="shared" ref="I17:I75" si="1">G17+H17</f>
        <v>9.4</v>
      </c>
      <c r="J17" s="630"/>
      <c r="K17" s="630"/>
    </row>
    <row r="18" spans="1:14" ht="30.75" customHeight="1" x14ac:dyDescent="0.2">
      <c r="A18" s="304" t="s">
        <v>580</v>
      </c>
      <c r="B18" s="300" t="s">
        <v>567</v>
      </c>
      <c r="C18" s="301">
        <v>1</v>
      </c>
      <c r="D18" s="301">
        <v>5</v>
      </c>
      <c r="E18" s="628">
        <v>14000</v>
      </c>
      <c r="F18" s="303">
        <v>244</v>
      </c>
      <c r="G18" s="352">
        <v>9.4</v>
      </c>
      <c r="H18" s="461"/>
      <c r="I18" s="629">
        <f t="shared" si="1"/>
        <v>9.4</v>
      </c>
      <c r="J18" s="630"/>
      <c r="K18" s="630"/>
    </row>
    <row r="19" spans="1:14" s="338" customFormat="1" ht="21.75" customHeight="1" x14ac:dyDescent="0.2">
      <c r="A19" s="356" t="s">
        <v>556</v>
      </c>
      <c r="B19" s="357" t="s">
        <v>567</v>
      </c>
      <c r="C19" s="358">
        <v>1</v>
      </c>
      <c r="D19" s="358">
        <v>13</v>
      </c>
      <c r="E19" s="624"/>
      <c r="F19" s="625" t="s">
        <v>358</v>
      </c>
      <c r="G19" s="626">
        <f>G20+G27+G34+G41</f>
        <v>12177.300000000001</v>
      </c>
      <c r="H19" s="626">
        <f>H20+H27+H34+H41</f>
        <v>0</v>
      </c>
      <c r="I19" s="626">
        <f>I20+I27+I34+I41</f>
        <v>12177.300000000001</v>
      </c>
      <c r="J19" s="627">
        <f>J20+J27+J34+J41</f>
        <v>12251.900000000001</v>
      </c>
      <c r="K19" s="627">
        <f>K20+K27+K34+K41</f>
        <v>12204.300000000001</v>
      </c>
    </row>
    <row r="20" spans="1:14" s="338" customFormat="1" ht="29.25" customHeight="1" x14ac:dyDescent="0.2">
      <c r="A20" s="356" t="s">
        <v>575</v>
      </c>
      <c r="B20" s="357" t="s">
        <v>567</v>
      </c>
      <c r="C20" s="358">
        <v>1</v>
      </c>
      <c r="D20" s="358">
        <v>13</v>
      </c>
      <c r="E20" s="624">
        <v>20400</v>
      </c>
      <c r="F20" s="625" t="s">
        <v>358</v>
      </c>
      <c r="G20" s="626">
        <f>G21+G24</f>
        <v>7718.5</v>
      </c>
      <c r="H20" s="627">
        <f>H21+H24</f>
        <v>0</v>
      </c>
      <c r="I20" s="627">
        <f>I21+I24</f>
        <v>7718.5</v>
      </c>
      <c r="J20" s="627">
        <f>J21+J24</f>
        <v>7718.5</v>
      </c>
      <c r="K20" s="627">
        <f>K21+K24</f>
        <v>7718.5</v>
      </c>
      <c r="N20" s="787"/>
    </row>
    <row r="21" spans="1:14" ht="28.5" customHeight="1" x14ac:dyDescent="0.2">
      <c r="A21" s="304" t="s">
        <v>956</v>
      </c>
      <c r="B21" s="300" t="s">
        <v>567</v>
      </c>
      <c r="C21" s="301">
        <v>1</v>
      </c>
      <c r="D21" s="301">
        <v>13</v>
      </c>
      <c r="E21" s="628">
        <v>20400</v>
      </c>
      <c r="F21" s="303">
        <v>120</v>
      </c>
      <c r="G21" s="352">
        <f>SUM(G22:G23)</f>
        <v>5269</v>
      </c>
      <c r="H21" s="364">
        <f>SUM(H22:H23)</f>
        <v>0</v>
      </c>
      <c r="I21" s="364">
        <f>SUM(I22:I23)</f>
        <v>5269</v>
      </c>
      <c r="J21" s="364">
        <f>SUM(J22:J23)</f>
        <v>5238.3</v>
      </c>
      <c r="K21" s="364">
        <f>SUM(K22:K23)</f>
        <v>5238.3</v>
      </c>
    </row>
    <row r="22" spans="1:14" ht="18.75" customHeight="1" x14ac:dyDescent="0.2">
      <c r="A22" s="304" t="s">
        <v>559</v>
      </c>
      <c r="B22" s="300" t="s">
        <v>567</v>
      </c>
      <c r="C22" s="301">
        <v>1</v>
      </c>
      <c r="D22" s="301">
        <v>13</v>
      </c>
      <c r="E22" s="628">
        <v>20400</v>
      </c>
      <c r="F22" s="303">
        <v>121</v>
      </c>
      <c r="G22" s="352">
        <v>4880</v>
      </c>
      <c r="H22" s="364"/>
      <c r="I22" s="629">
        <f t="shared" si="1"/>
        <v>4880</v>
      </c>
      <c r="J22" s="630">
        <v>4953.3</v>
      </c>
      <c r="K22" s="630">
        <v>4953.3</v>
      </c>
    </row>
    <row r="23" spans="1:14" ht="26.25" customHeight="1" x14ac:dyDescent="0.2">
      <c r="A23" s="304" t="s">
        <v>560</v>
      </c>
      <c r="B23" s="300" t="s">
        <v>350</v>
      </c>
      <c r="C23" s="301">
        <v>1</v>
      </c>
      <c r="D23" s="301">
        <v>13</v>
      </c>
      <c r="E23" s="628">
        <v>20400</v>
      </c>
      <c r="F23" s="303">
        <v>122</v>
      </c>
      <c r="G23" s="352">
        <v>389</v>
      </c>
      <c r="H23" s="364"/>
      <c r="I23" s="629">
        <f t="shared" si="1"/>
        <v>389</v>
      </c>
      <c r="J23" s="630">
        <v>285</v>
      </c>
      <c r="K23" s="630">
        <v>285</v>
      </c>
    </row>
    <row r="24" spans="1:14" ht="32.25" customHeight="1" x14ac:dyDescent="0.2">
      <c r="A24" s="304" t="s">
        <v>579</v>
      </c>
      <c r="B24" s="300" t="s">
        <v>567</v>
      </c>
      <c r="C24" s="301">
        <v>1</v>
      </c>
      <c r="D24" s="301">
        <v>13</v>
      </c>
      <c r="E24" s="628">
        <v>20400</v>
      </c>
      <c r="F24" s="303">
        <v>240</v>
      </c>
      <c r="G24" s="352">
        <f>G25+G26</f>
        <v>2449.5</v>
      </c>
      <c r="H24" s="364">
        <f>H25+H26</f>
        <v>0</v>
      </c>
      <c r="I24" s="364">
        <f>I25+I26</f>
        <v>2449.5</v>
      </c>
      <c r="J24" s="364">
        <f>J25+J26</f>
        <v>2480.1999999999998</v>
      </c>
      <c r="K24" s="364">
        <f>K25+K26</f>
        <v>2480.1999999999998</v>
      </c>
    </row>
    <row r="25" spans="1:14" ht="32.25" customHeight="1" x14ac:dyDescent="0.2">
      <c r="A25" s="304" t="s">
        <v>1042</v>
      </c>
      <c r="B25" s="300" t="s">
        <v>567</v>
      </c>
      <c r="C25" s="301">
        <v>1</v>
      </c>
      <c r="D25" s="301">
        <v>13</v>
      </c>
      <c r="E25" s="628">
        <v>20400</v>
      </c>
      <c r="F25" s="303">
        <v>242</v>
      </c>
      <c r="G25" s="352">
        <v>206</v>
      </c>
      <c r="H25" s="364"/>
      <c r="I25" s="629">
        <f t="shared" si="1"/>
        <v>206</v>
      </c>
      <c r="J25" s="630"/>
      <c r="K25" s="630"/>
    </row>
    <row r="26" spans="1:14" ht="31.5" customHeight="1" x14ac:dyDescent="0.2">
      <c r="A26" s="304" t="s">
        <v>580</v>
      </c>
      <c r="B26" s="300" t="s">
        <v>567</v>
      </c>
      <c r="C26" s="301">
        <v>1</v>
      </c>
      <c r="D26" s="301">
        <v>13</v>
      </c>
      <c r="E26" s="628">
        <v>20400</v>
      </c>
      <c r="F26" s="303">
        <v>244</v>
      </c>
      <c r="G26" s="352">
        <v>2243.5</v>
      </c>
      <c r="H26" s="364"/>
      <c r="I26" s="629">
        <f t="shared" si="1"/>
        <v>2243.5</v>
      </c>
      <c r="J26" s="630">
        <v>2480.1999999999998</v>
      </c>
      <c r="K26" s="630">
        <v>2480.1999999999998</v>
      </c>
    </row>
    <row r="27" spans="1:14" s="338" customFormat="1" ht="30" customHeight="1" x14ac:dyDescent="0.2">
      <c r="A27" s="356" t="s">
        <v>576</v>
      </c>
      <c r="B27" s="357" t="s">
        <v>567</v>
      </c>
      <c r="C27" s="358">
        <v>1</v>
      </c>
      <c r="D27" s="358">
        <v>13</v>
      </c>
      <c r="E27" s="624">
        <v>20400</v>
      </c>
      <c r="F27" s="625" t="s">
        <v>358</v>
      </c>
      <c r="G27" s="626">
        <f>G28+G31</f>
        <v>3427</v>
      </c>
      <c r="H27" s="627">
        <f>H28+H31</f>
        <v>0</v>
      </c>
      <c r="I27" s="627">
        <f>I28+I31</f>
        <v>3427</v>
      </c>
      <c r="J27" s="627">
        <f>J28+J31</f>
        <v>3427</v>
      </c>
      <c r="K27" s="627">
        <f>K28+K31</f>
        <v>3427</v>
      </c>
    </row>
    <row r="28" spans="1:14" ht="24.75" customHeight="1" x14ac:dyDescent="0.2">
      <c r="A28" s="304" t="s">
        <v>558</v>
      </c>
      <c r="B28" s="300" t="s">
        <v>567</v>
      </c>
      <c r="C28" s="301">
        <v>1</v>
      </c>
      <c r="D28" s="301">
        <v>13</v>
      </c>
      <c r="E28" s="628">
        <v>20400</v>
      </c>
      <c r="F28" s="303">
        <v>120</v>
      </c>
      <c r="G28" s="352">
        <f>SUM(G29:G30)</f>
        <v>2696.5</v>
      </c>
      <c r="H28" s="364">
        <f>SUM(H29:H30)</f>
        <v>0</v>
      </c>
      <c r="I28" s="364">
        <f>SUM(I29:I30)</f>
        <v>2696.5</v>
      </c>
      <c r="J28" s="364">
        <f>SUM(J29:J30)</f>
        <v>2745.3</v>
      </c>
      <c r="K28" s="364">
        <f>SUM(K29:K30)</f>
        <v>2745.3</v>
      </c>
    </row>
    <row r="29" spans="1:14" ht="20.25" customHeight="1" x14ac:dyDescent="0.2">
      <c r="A29" s="304" t="s">
        <v>559</v>
      </c>
      <c r="B29" s="300" t="s">
        <v>567</v>
      </c>
      <c r="C29" s="301">
        <v>1</v>
      </c>
      <c r="D29" s="301">
        <v>13</v>
      </c>
      <c r="E29" s="628">
        <v>20400</v>
      </c>
      <c r="F29" s="303">
        <v>121</v>
      </c>
      <c r="G29" s="352">
        <v>2556.9</v>
      </c>
      <c r="H29" s="364"/>
      <c r="I29" s="629">
        <f t="shared" si="1"/>
        <v>2556.9</v>
      </c>
      <c r="J29" s="630">
        <v>2595.3000000000002</v>
      </c>
      <c r="K29" s="630">
        <v>2595.3000000000002</v>
      </c>
    </row>
    <row r="30" spans="1:14" ht="25.5" customHeight="1" x14ac:dyDescent="0.2">
      <c r="A30" s="304" t="s">
        <v>560</v>
      </c>
      <c r="B30" s="300" t="s">
        <v>567</v>
      </c>
      <c r="C30" s="301">
        <v>1</v>
      </c>
      <c r="D30" s="301">
        <v>13</v>
      </c>
      <c r="E30" s="628">
        <v>20400</v>
      </c>
      <c r="F30" s="303">
        <v>122</v>
      </c>
      <c r="G30" s="352">
        <v>139.6</v>
      </c>
      <c r="H30" s="364"/>
      <c r="I30" s="629">
        <f t="shared" si="1"/>
        <v>139.6</v>
      </c>
      <c r="J30" s="630">
        <v>150</v>
      </c>
      <c r="K30" s="630">
        <v>150</v>
      </c>
    </row>
    <row r="31" spans="1:14" ht="29.25" customHeight="1" x14ac:dyDescent="0.2">
      <c r="A31" s="304" t="s">
        <v>579</v>
      </c>
      <c r="B31" s="300" t="s">
        <v>567</v>
      </c>
      <c r="C31" s="301">
        <v>1</v>
      </c>
      <c r="D31" s="301">
        <v>13</v>
      </c>
      <c r="E31" s="628">
        <v>20400</v>
      </c>
      <c r="F31" s="303">
        <v>240</v>
      </c>
      <c r="G31" s="352">
        <f>G32+G33</f>
        <v>730.5</v>
      </c>
      <c r="H31" s="364">
        <f>H32+H33</f>
        <v>0</v>
      </c>
      <c r="I31" s="364">
        <f>I32+I33</f>
        <v>730.5</v>
      </c>
      <c r="J31" s="364">
        <f>J32+J33</f>
        <v>681.7</v>
      </c>
      <c r="K31" s="364">
        <f>K32+K33</f>
        <v>681.7</v>
      </c>
    </row>
    <row r="32" spans="1:14" ht="29.25" customHeight="1" x14ac:dyDescent="0.2">
      <c r="A32" s="304" t="s">
        <v>1042</v>
      </c>
      <c r="B32" s="300" t="s">
        <v>567</v>
      </c>
      <c r="C32" s="301">
        <v>1</v>
      </c>
      <c r="D32" s="301">
        <v>13</v>
      </c>
      <c r="E32" s="628">
        <v>20400</v>
      </c>
      <c r="F32" s="303">
        <v>242</v>
      </c>
      <c r="G32" s="352">
        <v>47.6</v>
      </c>
      <c r="H32" s="364"/>
      <c r="I32" s="629">
        <f t="shared" si="1"/>
        <v>47.6</v>
      </c>
      <c r="J32" s="630"/>
      <c r="K32" s="630"/>
    </row>
    <row r="33" spans="1:11" ht="30" customHeight="1" x14ac:dyDescent="0.2">
      <c r="A33" s="304" t="s">
        <v>580</v>
      </c>
      <c r="B33" s="300" t="s">
        <v>567</v>
      </c>
      <c r="C33" s="301">
        <v>1</v>
      </c>
      <c r="D33" s="301">
        <v>13</v>
      </c>
      <c r="E33" s="628">
        <v>20400</v>
      </c>
      <c r="F33" s="303">
        <v>244</v>
      </c>
      <c r="G33" s="352">
        <v>682.9</v>
      </c>
      <c r="H33" s="364"/>
      <c r="I33" s="629">
        <f t="shared" si="1"/>
        <v>682.9</v>
      </c>
      <c r="J33" s="630">
        <v>681.7</v>
      </c>
      <c r="K33" s="630">
        <v>681.7</v>
      </c>
    </row>
    <row r="34" spans="1:11" s="338" customFormat="1" ht="41.25" customHeight="1" x14ac:dyDescent="0.2">
      <c r="A34" s="356" t="s">
        <v>577</v>
      </c>
      <c r="B34" s="357" t="s">
        <v>567</v>
      </c>
      <c r="C34" s="358">
        <v>1</v>
      </c>
      <c r="D34" s="358">
        <v>13</v>
      </c>
      <c r="E34" s="624">
        <v>20400</v>
      </c>
      <c r="F34" s="625" t="s">
        <v>358</v>
      </c>
      <c r="G34" s="626">
        <f>G35+G38</f>
        <v>930.7</v>
      </c>
      <c r="H34" s="627">
        <f>H35+H38</f>
        <v>0</v>
      </c>
      <c r="I34" s="627">
        <f>I35+I38</f>
        <v>930.7</v>
      </c>
      <c r="J34" s="627">
        <f>J35+J38</f>
        <v>930.7</v>
      </c>
      <c r="K34" s="627">
        <f>K35+K38</f>
        <v>930.7</v>
      </c>
    </row>
    <row r="35" spans="1:11" ht="28.5" customHeight="1" x14ac:dyDescent="0.2">
      <c r="A35" s="304" t="s">
        <v>956</v>
      </c>
      <c r="B35" s="300" t="s">
        <v>567</v>
      </c>
      <c r="C35" s="301">
        <v>1</v>
      </c>
      <c r="D35" s="301">
        <v>13</v>
      </c>
      <c r="E35" s="628">
        <v>20400</v>
      </c>
      <c r="F35" s="303">
        <v>120</v>
      </c>
      <c r="G35" s="352">
        <f>SUM(G36:G37)</f>
        <v>616.70000000000005</v>
      </c>
      <c r="H35" s="364">
        <f>SUM(H36:H37)</f>
        <v>0</v>
      </c>
      <c r="I35" s="364">
        <f>SUM(I36:I37)</f>
        <v>616.70000000000005</v>
      </c>
      <c r="J35" s="364">
        <f>SUM(J36:J37)</f>
        <v>561.4</v>
      </c>
      <c r="K35" s="364">
        <f>SUM(K36:K37)</f>
        <v>561.4</v>
      </c>
    </row>
    <row r="36" spans="1:11" ht="20.25" customHeight="1" x14ac:dyDescent="0.2">
      <c r="A36" s="304" t="s">
        <v>559</v>
      </c>
      <c r="B36" s="300" t="s">
        <v>567</v>
      </c>
      <c r="C36" s="301">
        <v>1</v>
      </c>
      <c r="D36" s="301">
        <v>13</v>
      </c>
      <c r="E36" s="628">
        <v>20400</v>
      </c>
      <c r="F36" s="303">
        <v>121</v>
      </c>
      <c r="G36" s="352">
        <v>555.20000000000005</v>
      </c>
      <c r="H36" s="364"/>
      <c r="I36" s="629">
        <f t="shared" si="1"/>
        <v>555.20000000000005</v>
      </c>
      <c r="J36" s="630">
        <v>556.4</v>
      </c>
      <c r="K36" s="630">
        <v>556.4</v>
      </c>
    </row>
    <row r="37" spans="1:11" ht="27.75" customHeight="1" x14ac:dyDescent="0.2">
      <c r="A37" s="304" t="s">
        <v>560</v>
      </c>
      <c r="B37" s="300" t="s">
        <v>567</v>
      </c>
      <c r="C37" s="301">
        <v>1</v>
      </c>
      <c r="D37" s="301">
        <v>13</v>
      </c>
      <c r="E37" s="628">
        <v>20400</v>
      </c>
      <c r="F37" s="303">
        <v>122</v>
      </c>
      <c r="G37" s="352">
        <v>61.5</v>
      </c>
      <c r="H37" s="364"/>
      <c r="I37" s="629">
        <f t="shared" si="1"/>
        <v>61.5</v>
      </c>
      <c r="J37" s="630">
        <v>5</v>
      </c>
      <c r="K37" s="630">
        <v>5</v>
      </c>
    </row>
    <row r="38" spans="1:11" ht="24" customHeight="1" x14ac:dyDescent="0.2">
      <c r="A38" s="304" t="s">
        <v>579</v>
      </c>
      <c r="B38" s="300" t="s">
        <v>567</v>
      </c>
      <c r="C38" s="301">
        <v>1</v>
      </c>
      <c r="D38" s="301">
        <v>13</v>
      </c>
      <c r="E38" s="628">
        <v>20400</v>
      </c>
      <c r="F38" s="303">
        <v>240</v>
      </c>
      <c r="G38" s="352">
        <f>G39+G40</f>
        <v>314</v>
      </c>
      <c r="H38" s="364">
        <f>H39+H40</f>
        <v>0</v>
      </c>
      <c r="I38" s="364">
        <f>I39+I40</f>
        <v>314</v>
      </c>
      <c r="J38" s="364">
        <f>J39+J40</f>
        <v>369.3</v>
      </c>
      <c r="K38" s="364">
        <f>K39+K40</f>
        <v>369.3</v>
      </c>
    </row>
    <row r="39" spans="1:11" ht="30.75" customHeight="1" x14ac:dyDescent="0.2">
      <c r="A39" s="304" t="s">
        <v>1042</v>
      </c>
      <c r="B39" s="300" t="s">
        <v>567</v>
      </c>
      <c r="C39" s="301">
        <v>1</v>
      </c>
      <c r="D39" s="301">
        <v>13</v>
      </c>
      <c r="E39" s="628">
        <v>20400</v>
      </c>
      <c r="F39" s="303">
        <v>242</v>
      </c>
      <c r="G39" s="352">
        <v>74</v>
      </c>
      <c r="H39" s="364"/>
      <c r="I39" s="629">
        <f t="shared" si="1"/>
        <v>74</v>
      </c>
      <c r="J39" s="630"/>
      <c r="K39" s="630"/>
    </row>
    <row r="40" spans="1:11" ht="26.25" customHeight="1" x14ac:dyDescent="0.2">
      <c r="A40" s="304" t="s">
        <v>580</v>
      </c>
      <c r="B40" s="300" t="s">
        <v>567</v>
      </c>
      <c r="C40" s="301">
        <v>1</v>
      </c>
      <c r="D40" s="301">
        <v>13</v>
      </c>
      <c r="E40" s="628">
        <v>20400</v>
      </c>
      <c r="F40" s="303">
        <v>244</v>
      </c>
      <c r="G40" s="352">
        <v>240</v>
      </c>
      <c r="H40" s="364"/>
      <c r="I40" s="629">
        <f t="shared" si="1"/>
        <v>240</v>
      </c>
      <c r="J40" s="630">
        <v>369.3</v>
      </c>
      <c r="K40" s="630">
        <v>369.3</v>
      </c>
    </row>
    <row r="41" spans="1:11" s="338" customFormat="1" ht="59.25" customHeight="1" x14ac:dyDescent="0.2">
      <c r="A41" s="356" t="s">
        <v>578</v>
      </c>
      <c r="B41" s="357" t="s">
        <v>567</v>
      </c>
      <c r="C41" s="358">
        <v>1</v>
      </c>
      <c r="D41" s="358">
        <v>13</v>
      </c>
      <c r="E41" s="624">
        <v>20400</v>
      </c>
      <c r="F41" s="625" t="s">
        <v>358</v>
      </c>
      <c r="G41" s="626">
        <f>G42</f>
        <v>101.1</v>
      </c>
      <c r="H41" s="627">
        <f>H42</f>
        <v>0</v>
      </c>
      <c r="I41" s="627">
        <f>I42</f>
        <v>101.1</v>
      </c>
      <c r="J41" s="627">
        <f>J42</f>
        <v>175.7</v>
      </c>
      <c r="K41" s="627">
        <f>K42</f>
        <v>128.1</v>
      </c>
    </row>
    <row r="42" spans="1:11" ht="24" customHeight="1" x14ac:dyDescent="0.2">
      <c r="A42" s="304" t="s">
        <v>579</v>
      </c>
      <c r="B42" s="300" t="s">
        <v>567</v>
      </c>
      <c r="C42" s="301">
        <v>1</v>
      </c>
      <c r="D42" s="301">
        <v>13</v>
      </c>
      <c r="E42" s="628">
        <v>20400</v>
      </c>
      <c r="F42" s="303">
        <v>240</v>
      </c>
      <c r="G42" s="352">
        <f>SUM(G43)</f>
        <v>101.1</v>
      </c>
      <c r="H42" s="364">
        <f>SUM(H43)</f>
        <v>0</v>
      </c>
      <c r="I42" s="364">
        <f>SUM(I43)</f>
        <v>101.1</v>
      </c>
      <c r="J42" s="364">
        <f>SUM(J43)</f>
        <v>175.7</v>
      </c>
      <c r="K42" s="364">
        <f>SUM(K43)</f>
        <v>128.1</v>
      </c>
    </row>
    <row r="43" spans="1:11" ht="24" customHeight="1" x14ac:dyDescent="0.2">
      <c r="A43" s="304" t="s">
        <v>580</v>
      </c>
      <c r="B43" s="300" t="s">
        <v>567</v>
      </c>
      <c r="C43" s="301">
        <v>1</v>
      </c>
      <c r="D43" s="301">
        <v>13</v>
      </c>
      <c r="E43" s="628">
        <v>20400</v>
      </c>
      <c r="F43" s="303">
        <v>244</v>
      </c>
      <c r="G43" s="352">
        <v>101.1</v>
      </c>
      <c r="H43" s="364"/>
      <c r="I43" s="629">
        <f t="shared" si="1"/>
        <v>101.1</v>
      </c>
      <c r="J43" s="630">
        <v>175.7</v>
      </c>
      <c r="K43" s="630">
        <v>128.1</v>
      </c>
    </row>
    <row r="44" spans="1:11" s="338" customFormat="1" ht="24" customHeight="1" x14ac:dyDescent="0.2">
      <c r="A44" s="356" t="s">
        <v>359</v>
      </c>
      <c r="B44" s="357" t="s">
        <v>567</v>
      </c>
      <c r="C44" s="358">
        <v>3</v>
      </c>
      <c r="D44" s="358"/>
      <c r="E44" s="624"/>
      <c r="F44" s="625"/>
      <c r="G44" s="626">
        <f>SUM(G45)</f>
        <v>7090.6</v>
      </c>
      <c r="H44" s="627">
        <f>SUM(H45)</f>
        <v>0</v>
      </c>
      <c r="I44" s="627">
        <f>SUM(I45)</f>
        <v>7090.6</v>
      </c>
      <c r="J44" s="627">
        <f>SUM(J45)</f>
        <v>6981.1</v>
      </c>
      <c r="K44" s="627">
        <f>SUM(K45)</f>
        <v>7110</v>
      </c>
    </row>
    <row r="45" spans="1:11" s="338" customFormat="1" ht="12" customHeight="1" x14ac:dyDescent="0.2">
      <c r="A45" s="356" t="s">
        <v>778</v>
      </c>
      <c r="B45" s="357" t="s">
        <v>567</v>
      </c>
      <c r="C45" s="358">
        <v>3</v>
      </c>
      <c r="D45" s="358">
        <v>4</v>
      </c>
      <c r="E45" s="624"/>
      <c r="F45" s="625"/>
      <c r="G45" s="626">
        <f>G46</f>
        <v>7090.6</v>
      </c>
      <c r="H45" s="627">
        <f>H46</f>
        <v>0</v>
      </c>
      <c r="I45" s="627">
        <f>I46</f>
        <v>7090.6</v>
      </c>
      <c r="J45" s="627">
        <f>J46</f>
        <v>6981.1</v>
      </c>
      <c r="K45" s="627">
        <f>K46</f>
        <v>7110</v>
      </c>
    </row>
    <row r="46" spans="1:11" ht="26.25" customHeight="1" x14ac:dyDescent="0.2">
      <c r="A46" s="304" t="s">
        <v>1043</v>
      </c>
      <c r="B46" s="300" t="s">
        <v>567</v>
      </c>
      <c r="C46" s="301">
        <v>3</v>
      </c>
      <c r="D46" s="301">
        <v>4</v>
      </c>
      <c r="E46" s="628">
        <v>13800</v>
      </c>
      <c r="F46" s="303" t="s">
        <v>358</v>
      </c>
      <c r="G46" s="352">
        <f>G47+G50</f>
        <v>7090.6</v>
      </c>
      <c r="H46" s="364">
        <f>H47+H50</f>
        <v>0</v>
      </c>
      <c r="I46" s="364">
        <f>I47+I50</f>
        <v>7090.6</v>
      </c>
      <c r="J46" s="364">
        <f>J47+J50</f>
        <v>6981.1</v>
      </c>
      <c r="K46" s="364">
        <f>K47+K50</f>
        <v>7110</v>
      </c>
    </row>
    <row r="47" spans="1:11" ht="26.25" customHeight="1" x14ac:dyDescent="0.2">
      <c r="A47" s="304" t="s">
        <v>1044</v>
      </c>
      <c r="B47" s="300" t="s">
        <v>567</v>
      </c>
      <c r="C47" s="301">
        <v>3</v>
      </c>
      <c r="D47" s="301">
        <v>4</v>
      </c>
      <c r="E47" s="628">
        <v>13801</v>
      </c>
      <c r="F47" s="303"/>
      <c r="G47" s="352">
        <f>G48</f>
        <v>4588.8</v>
      </c>
      <c r="H47" s="364">
        <f>H48</f>
        <v>0</v>
      </c>
      <c r="I47" s="364">
        <f t="shared" ref="I47:K48" si="2">I48</f>
        <v>4588.8</v>
      </c>
      <c r="J47" s="364">
        <f t="shared" si="2"/>
        <v>4479.3</v>
      </c>
      <c r="K47" s="364">
        <f t="shared" si="2"/>
        <v>4608.2</v>
      </c>
    </row>
    <row r="48" spans="1:11" ht="26.25" customHeight="1" x14ac:dyDescent="0.2">
      <c r="A48" s="304" t="s">
        <v>956</v>
      </c>
      <c r="B48" s="300" t="s">
        <v>567</v>
      </c>
      <c r="C48" s="301">
        <v>3</v>
      </c>
      <c r="D48" s="301">
        <v>4</v>
      </c>
      <c r="E48" s="628">
        <v>13801</v>
      </c>
      <c r="F48" s="303">
        <v>120</v>
      </c>
      <c r="G48" s="352">
        <f>G49</f>
        <v>4588.8</v>
      </c>
      <c r="H48" s="364">
        <f>H49</f>
        <v>0</v>
      </c>
      <c r="I48" s="364">
        <f t="shared" si="2"/>
        <v>4588.8</v>
      </c>
      <c r="J48" s="364">
        <f t="shared" si="2"/>
        <v>4479.3</v>
      </c>
      <c r="K48" s="364">
        <f t="shared" si="2"/>
        <v>4608.2</v>
      </c>
    </row>
    <row r="49" spans="1:11" ht="26.25" customHeight="1" x14ac:dyDescent="0.2">
      <c r="A49" s="304" t="s">
        <v>559</v>
      </c>
      <c r="B49" s="300" t="s">
        <v>567</v>
      </c>
      <c r="C49" s="301">
        <v>3</v>
      </c>
      <c r="D49" s="301">
        <v>4</v>
      </c>
      <c r="E49" s="628">
        <v>13801</v>
      </c>
      <c r="F49" s="303">
        <v>121</v>
      </c>
      <c r="G49" s="352">
        <v>4588.8</v>
      </c>
      <c r="H49" s="364"/>
      <c r="I49" s="629">
        <f t="shared" si="1"/>
        <v>4588.8</v>
      </c>
      <c r="J49" s="630">
        <v>4479.3</v>
      </c>
      <c r="K49" s="630">
        <v>4608.2</v>
      </c>
    </row>
    <row r="50" spans="1:11" ht="26.25" customHeight="1" x14ac:dyDescent="0.2">
      <c r="A50" s="304" t="s">
        <v>1045</v>
      </c>
      <c r="B50" s="300" t="s">
        <v>567</v>
      </c>
      <c r="C50" s="301">
        <v>3</v>
      </c>
      <c r="D50" s="301">
        <v>4</v>
      </c>
      <c r="E50" s="628">
        <v>13802</v>
      </c>
      <c r="F50" s="303"/>
      <c r="G50" s="352">
        <f>G51+G54</f>
        <v>2501.7999999999997</v>
      </c>
      <c r="H50" s="364">
        <f>H51+H54</f>
        <v>0</v>
      </c>
      <c r="I50" s="364">
        <f>I51+I54</f>
        <v>2501.7999999999997</v>
      </c>
      <c r="J50" s="364">
        <f>J51+J54</f>
        <v>2501.8000000000002</v>
      </c>
      <c r="K50" s="364">
        <f>K51+K54</f>
        <v>2501.8000000000002</v>
      </c>
    </row>
    <row r="51" spans="1:11" ht="26.25" customHeight="1" x14ac:dyDescent="0.2">
      <c r="A51" s="304" t="s">
        <v>956</v>
      </c>
      <c r="B51" s="300" t="s">
        <v>567</v>
      </c>
      <c r="C51" s="301">
        <v>3</v>
      </c>
      <c r="D51" s="301">
        <v>4</v>
      </c>
      <c r="E51" s="628">
        <v>13802</v>
      </c>
      <c r="F51" s="303">
        <v>120</v>
      </c>
      <c r="G51" s="352">
        <f>G52+G53</f>
        <v>2311.6</v>
      </c>
      <c r="H51" s="364">
        <f>H52+H53</f>
        <v>0</v>
      </c>
      <c r="I51" s="364">
        <f>I52+I53</f>
        <v>2311.6</v>
      </c>
      <c r="J51" s="364">
        <f>J52+J53</f>
        <v>2131.8000000000002</v>
      </c>
      <c r="K51" s="364">
        <f>K52+K53</f>
        <v>2131.8000000000002</v>
      </c>
    </row>
    <row r="52" spans="1:11" ht="26.25" customHeight="1" x14ac:dyDescent="0.2">
      <c r="A52" s="304" t="s">
        <v>559</v>
      </c>
      <c r="B52" s="300" t="s">
        <v>567</v>
      </c>
      <c r="C52" s="301">
        <v>3</v>
      </c>
      <c r="D52" s="301">
        <v>4</v>
      </c>
      <c r="E52" s="628">
        <v>13802</v>
      </c>
      <c r="F52" s="303">
        <v>121</v>
      </c>
      <c r="G52" s="352">
        <v>2131.6</v>
      </c>
      <c r="H52" s="364"/>
      <c r="I52" s="629">
        <f t="shared" si="1"/>
        <v>2131.6</v>
      </c>
      <c r="J52" s="630">
        <v>1991</v>
      </c>
      <c r="K52" s="630">
        <v>1991</v>
      </c>
    </row>
    <row r="53" spans="1:11" ht="25.5" x14ac:dyDescent="0.2">
      <c r="A53" s="304" t="s">
        <v>560</v>
      </c>
      <c r="B53" s="300" t="s">
        <v>567</v>
      </c>
      <c r="C53" s="301">
        <v>3</v>
      </c>
      <c r="D53" s="301">
        <v>4</v>
      </c>
      <c r="E53" s="628">
        <v>13802</v>
      </c>
      <c r="F53" s="303">
        <v>122</v>
      </c>
      <c r="G53" s="631">
        <v>180</v>
      </c>
      <c r="H53" s="630"/>
      <c r="I53" s="629">
        <f t="shared" si="1"/>
        <v>180</v>
      </c>
      <c r="J53" s="630">
        <v>140.80000000000001</v>
      </c>
      <c r="K53" s="630">
        <v>140.80000000000001</v>
      </c>
    </row>
    <row r="54" spans="1:11" ht="26.25" customHeight="1" x14ac:dyDescent="0.2">
      <c r="A54" s="304" t="s">
        <v>579</v>
      </c>
      <c r="B54" s="300" t="s">
        <v>567</v>
      </c>
      <c r="C54" s="301">
        <v>3</v>
      </c>
      <c r="D54" s="301">
        <v>4</v>
      </c>
      <c r="E54" s="628">
        <v>13802</v>
      </c>
      <c r="F54" s="303">
        <v>240</v>
      </c>
      <c r="G54" s="352">
        <f>G55+G56</f>
        <v>190.2</v>
      </c>
      <c r="H54" s="364">
        <f>H55+H56</f>
        <v>0</v>
      </c>
      <c r="I54" s="364">
        <f>I55+I56</f>
        <v>190.2</v>
      </c>
      <c r="J54" s="364">
        <f>J55+J56</f>
        <v>370</v>
      </c>
      <c r="K54" s="364">
        <f>K55+K56</f>
        <v>370</v>
      </c>
    </row>
    <row r="55" spans="1:11" ht="26.25" customHeight="1" x14ac:dyDescent="0.2">
      <c r="A55" s="304" t="s">
        <v>1042</v>
      </c>
      <c r="B55" s="300" t="s">
        <v>567</v>
      </c>
      <c r="C55" s="301">
        <v>3</v>
      </c>
      <c r="D55" s="301">
        <v>4</v>
      </c>
      <c r="E55" s="628">
        <v>13802</v>
      </c>
      <c r="F55" s="303">
        <v>242</v>
      </c>
      <c r="G55" s="352">
        <v>90.3</v>
      </c>
      <c r="H55" s="364"/>
      <c r="I55" s="629">
        <f t="shared" si="1"/>
        <v>90.3</v>
      </c>
      <c r="J55" s="630"/>
      <c r="K55" s="630"/>
    </row>
    <row r="56" spans="1:11" ht="26.25" customHeight="1" x14ac:dyDescent="0.2">
      <c r="A56" s="304" t="s">
        <v>580</v>
      </c>
      <c r="B56" s="300" t="s">
        <v>567</v>
      </c>
      <c r="C56" s="301">
        <v>3</v>
      </c>
      <c r="D56" s="301">
        <v>4</v>
      </c>
      <c r="E56" s="628">
        <v>13802</v>
      </c>
      <c r="F56" s="303">
        <v>244</v>
      </c>
      <c r="G56" s="352">
        <v>99.9</v>
      </c>
      <c r="H56" s="364"/>
      <c r="I56" s="629">
        <f t="shared" si="1"/>
        <v>99.9</v>
      </c>
      <c r="J56" s="630">
        <v>370</v>
      </c>
      <c r="K56" s="630">
        <v>370</v>
      </c>
    </row>
    <row r="57" spans="1:11" s="338" customFormat="1" ht="13.5" customHeight="1" x14ac:dyDescent="0.2">
      <c r="A57" s="356" t="s">
        <v>360</v>
      </c>
      <c r="B57" s="357" t="s">
        <v>567</v>
      </c>
      <c r="C57" s="358">
        <v>4</v>
      </c>
      <c r="D57" s="358" t="s">
        <v>358</v>
      </c>
      <c r="E57" s="624" t="s">
        <v>358</v>
      </c>
      <c r="F57" s="625" t="s">
        <v>358</v>
      </c>
      <c r="G57" s="626">
        <f>SUM(G58+G62)</f>
        <v>21548.199999999997</v>
      </c>
      <c r="H57" s="627">
        <f>SUM(H58+H62)</f>
        <v>0</v>
      </c>
      <c r="I57" s="627">
        <f>SUM(I58+I62)</f>
        <v>21548.199999999997</v>
      </c>
      <c r="J57" s="627">
        <f>SUM(J58+J62)</f>
        <v>11492.9</v>
      </c>
      <c r="K57" s="627">
        <f>SUM(K58+K62)</f>
        <v>12027.9</v>
      </c>
    </row>
    <row r="58" spans="1:11" s="338" customFormat="1" ht="13.5" customHeight="1" x14ac:dyDescent="0.2">
      <c r="A58" s="356" t="s">
        <v>202</v>
      </c>
      <c r="B58" s="357" t="s">
        <v>567</v>
      </c>
      <c r="C58" s="358">
        <v>4</v>
      </c>
      <c r="D58" s="358">
        <v>5</v>
      </c>
      <c r="E58" s="624" t="s">
        <v>358</v>
      </c>
      <c r="F58" s="625" t="s">
        <v>358</v>
      </c>
      <c r="G58" s="626">
        <f>G59</f>
        <v>18219.3</v>
      </c>
      <c r="H58" s="627">
        <f>H59</f>
        <v>0</v>
      </c>
      <c r="I58" s="627">
        <f t="shared" ref="I58:K60" si="3">I59</f>
        <v>18219.3</v>
      </c>
      <c r="J58" s="627">
        <f t="shared" si="3"/>
        <v>8164</v>
      </c>
      <c r="K58" s="627">
        <f t="shared" si="3"/>
        <v>8699</v>
      </c>
    </row>
    <row r="59" spans="1:11" s="338" customFormat="1" ht="42.75" customHeight="1" x14ac:dyDescent="0.2">
      <c r="A59" s="356" t="s">
        <v>586</v>
      </c>
      <c r="B59" s="357" t="s">
        <v>567</v>
      </c>
      <c r="C59" s="358">
        <v>4</v>
      </c>
      <c r="D59" s="358">
        <v>5</v>
      </c>
      <c r="E59" s="624">
        <v>5225700</v>
      </c>
      <c r="F59" s="625" t="s">
        <v>358</v>
      </c>
      <c r="G59" s="626">
        <f>G60</f>
        <v>18219.3</v>
      </c>
      <c r="H59" s="627">
        <f>H60</f>
        <v>0</v>
      </c>
      <c r="I59" s="627">
        <f t="shared" si="3"/>
        <v>18219.3</v>
      </c>
      <c r="J59" s="627">
        <f t="shared" si="3"/>
        <v>8164</v>
      </c>
      <c r="K59" s="627">
        <f t="shared" si="3"/>
        <v>8699</v>
      </c>
    </row>
    <row r="60" spans="1:11" ht="18" customHeight="1" x14ac:dyDescent="0.2">
      <c r="A60" s="304" t="s">
        <v>564</v>
      </c>
      <c r="B60" s="300" t="s">
        <v>567</v>
      </c>
      <c r="C60" s="301">
        <v>4</v>
      </c>
      <c r="D60" s="301">
        <v>5</v>
      </c>
      <c r="E60" s="628">
        <v>5225700</v>
      </c>
      <c r="F60" s="303">
        <v>800</v>
      </c>
      <c r="G60" s="352">
        <f>SUM(G61)</f>
        <v>18219.3</v>
      </c>
      <c r="H60" s="364">
        <f>H61</f>
        <v>0</v>
      </c>
      <c r="I60" s="364">
        <f t="shared" si="3"/>
        <v>18219.3</v>
      </c>
      <c r="J60" s="364">
        <f t="shared" si="3"/>
        <v>8164</v>
      </c>
      <c r="K60" s="364">
        <f t="shared" si="3"/>
        <v>8699</v>
      </c>
    </row>
    <row r="61" spans="1:11" ht="38.25" customHeight="1" x14ac:dyDescent="0.2">
      <c r="A61" s="304" t="s">
        <v>587</v>
      </c>
      <c r="B61" s="300" t="s">
        <v>567</v>
      </c>
      <c r="C61" s="301">
        <v>4</v>
      </c>
      <c r="D61" s="301">
        <v>5</v>
      </c>
      <c r="E61" s="628">
        <v>5225700</v>
      </c>
      <c r="F61" s="303">
        <v>810</v>
      </c>
      <c r="G61" s="352">
        <v>18219.3</v>
      </c>
      <c r="H61" s="364"/>
      <c r="I61" s="629">
        <f t="shared" si="1"/>
        <v>18219.3</v>
      </c>
      <c r="J61" s="630">
        <v>8164</v>
      </c>
      <c r="K61" s="630">
        <v>8699</v>
      </c>
    </row>
    <row r="62" spans="1:11" s="338" customFormat="1" ht="13.5" customHeight="1" x14ac:dyDescent="0.2">
      <c r="A62" s="356" t="s">
        <v>212</v>
      </c>
      <c r="B62" s="357" t="s">
        <v>567</v>
      </c>
      <c r="C62" s="358">
        <v>4</v>
      </c>
      <c r="D62" s="358">
        <v>12</v>
      </c>
      <c r="E62" s="624" t="s">
        <v>358</v>
      </c>
      <c r="F62" s="625" t="s">
        <v>358</v>
      </c>
      <c r="G62" s="626">
        <f>G63</f>
        <v>3328.8999999999996</v>
      </c>
      <c r="H62" s="627">
        <f>H63</f>
        <v>0</v>
      </c>
      <c r="I62" s="627">
        <f>I63</f>
        <v>3328.8999999999996</v>
      </c>
      <c r="J62" s="627">
        <f>J63</f>
        <v>3328.9</v>
      </c>
      <c r="K62" s="627">
        <f>K63</f>
        <v>3328.9</v>
      </c>
    </row>
    <row r="63" spans="1:11" s="338" customFormat="1" ht="40.5" customHeight="1" x14ac:dyDescent="0.2">
      <c r="A63" s="356" t="s">
        <v>591</v>
      </c>
      <c r="B63" s="357" t="s">
        <v>567</v>
      </c>
      <c r="C63" s="358">
        <v>4</v>
      </c>
      <c r="D63" s="358">
        <v>12</v>
      </c>
      <c r="E63" s="624">
        <v>20400</v>
      </c>
      <c r="F63" s="625" t="s">
        <v>358</v>
      </c>
      <c r="G63" s="626">
        <f>G64+G67</f>
        <v>3328.8999999999996</v>
      </c>
      <c r="H63" s="627">
        <f>H64+H67</f>
        <v>0</v>
      </c>
      <c r="I63" s="627">
        <f>I64+I67</f>
        <v>3328.8999999999996</v>
      </c>
      <c r="J63" s="627">
        <f>J64+J67</f>
        <v>3328.9</v>
      </c>
      <c r="K63" s="627">
        <f>K64+K67</f>
        <v>3328.9</v>
      </c>
    </row>
    <row r="64" spans="1:11" ht="28.5" customHeight="1" x14ac:dyDescent="0.2">
      <c r="A64" s="304" t="s">
        <v>956</v>
      </c>
      <c r="B64" s="300" t="s">
        <v>567</v>
      </c>
      <c r="C64" s="301">
        <v>4</v>
      </c>
      <c r="D64" s="301">
        <v>12</v>
      </c>
      <c r="E64" s="628">
        <v>20400</v>
      </c>
      <c r="F64" s="303">
        <v>120</v>
      </c>
      <c r="G64" s="352">
        <f>SUM(G65:G66)</f>
        <v>2132</v>
      </c>
      <c r="H64" s="364">
        <f>SUM(H65:H66)</f>
        <v>0</v>
      </c>
      <c r="I64" s="364">
        <f>SUM(I65:I66)</f>
        <v>2132</v>
      </c>
      <c r="J64" s="364">
        <f>SUM(J65:J66)</f>
        <v>3328.9</v>
      </c>
      <c r="K64" s="364">
        <f>SUM(K65:K66)</f>
        <v>3328.9</v>
      </c>
    </row>
    <row r="65" spans="1:11" ht="17.25" customHeight="1" x14ac:dyDescent="0.2">
      <c r="A65" s="304" t="s">
        <v>559</v>
      </c>
      <c r="B65" s="300" t="s">
        <v>567</v>
      </c>
      <c r="C65" s="301">
        <v>4</v>
      </c>
      <c r="D65" s="301">
        <v>12</v>
      </c>
      <c r="E65" s="628">
        <v>20400</v>
      </c>
      <c r="F65" s="303">
        <v>121</v>
      </c>
      <c r="G65" s="352">
        <v>1983</v>
      </c>
      <c r="H65" s="364"/>
      <c r="I65" s="629">
        <f t="shared" si="1"/>
        <v>1983</v>
      </c>
      <c r="J65" s="630">
        <v>3318.9</v>
      </c>
      <c r="K65" s="630">
        <v>3318.9</v>
      </c>
    </row>
    <row r="66" spans="1:11" ht="28.5" customHeight="1" x14ac:dyDescent="0.2">
      <c r="A66" s="304" t="s">
        <v>560</v>
      </c>
      <c r="B66" s="300" t="s">
        <v>567</v>
      </c>
      <c r="C66" s="301">
        <v>4</v>
      </c>
      <c r="D66" s="301">
        <v>12</v>
      </c>
      <c r="E66" s="628">
        <v>20400</v>
      </c>
      <c r="F66" s="303">
        <v>122</v>
      </c>
      <c r="G66" s="352">
        <v>149</v>
      </c>
      <c r="H66" s="364"/>
      <c r="I66" s="629">
        <f t="shared" si="1"/>
        <v>149</v>
      </c>
      <c r="J66" s="630">
        <v>10</v>
      </c>
      <c r="K66" s="630">
        <v>10</v>
      </c>
    </row>
    <row r="67" spans="1:11" ht="28.5" customHeight="1" x14ac:dyDescent="0.2">
      <c r="A67" s="304" t="s">
        <v>579</v>
      </c>
      <c r="B67" s="300" t="s">
        <v>567</v>
      </c>
      <c r="C67" s="301">
        <v>4</v>
      </c>
      <c r="D67" s="301">
        <v>12</v>
      </c>
      <c r="E67" s="628">
        <v>20400</v>
      </c>
      <c r="F67" s="303">
        <v>240</v>
      </c>
      <c r="G67" s="352">
        <f>G68+G69</f>
        <v>1196.8999999999999</v>
      </c>
      <c r="H67" s="364">
        <f>H68+H69</f>
        <v>0</v>
      </c>
      <c r="I67" s="364">
        <f>I68+I69</f>
        <v>1196.8999999999999</v>
      </c>
      <c r="J67" s="364">
        <f>J68+J69</f>
        <v>0</v>
      </c>
      <c r="K67" s="364">
        <f>K68+K69</f>
        <v>0</v>
      </c>
    </row>
    <row r="68" spans="1:11" ht="28.5" customHeight="1" x14ac:dyDescent="0.2">
      <c r="A68" s="304" t="s">
        <v>1042</v>
      </c>
      <c r="B68" s="300" t="s">
        <v>567</v>
      </c>
      <c r="C68" s="301">
        <v>4</v>
      </c>
      <c r="D68" s="301">
        <v>12</v>
      </c>
      <c r="E68" s="628">
        <v>20400</v>
      </c>
      <c r="F68" s="303">
        <v>242</v>
      </c>
      <c r="G68" s="352">
        <v>211.6</v>
      </c>
      <c r="H68" s="364"/>
      <c r="I68" s="629">
        <f t="shared" si="1"/>
        <v>211.6</v>
      </c>
      <c r="J68" s="630"/>
      <c r="K68" s="630"/>
    </row>
    <row r="69" spans="1:11" ht="28.5" customHeight="1" x14ac:dyDescent="0.2">
      <c r="A69" s="304" t="s">
        <v>580</v>
      </c>
      <c r="B69" s="300" t="s">
        <v>567</v>
      </c>
      <c r="C69" s="301">
        <v>4</v>
      </c>
      <c r="D69" s="301">
        <v>12</v>
      </c>
      <c r="E69" s="628">
        <v>20400</v>
      </c>
      <c r="F69" s="303">
        <v>244</v>
      </c>
      <c r="G69" s="352">
        <v>985.3</v>
      </c>
      <c r="H69" s="364"/>
      <c r="I69" s="629">
        <f t="shared" si="1"/>
        <v>985.3</v>
      </c>
      <c r="J69" s="630"/>
      <c r="K69" s="630"/>
    </row>
    <row r="70" spans="1:11" s="338" customFormat="1" ht="13.5" customHeight="1" x14ac:dyDescent="0.2">
      <c r="A70" s="356" t="s">
        <v>366</v>
      </c>
      <c r="B70" s="357" t="s">
        <v>567</v>
      </c>
      <c r="C70" s="358">
        <v>9</v>
      </c>
      <c r="D70" s="358" t="s">
        <v>358</v>
      </c>
      <c r="E70" s="624" t="s">
        <v>358</v>
      </c>
      <c r="F70" s="625" t="s">
        <v>358</v>
      </c>
      <c r="G70" s="626">
        <f>G71+G88</f>
        <v>127852</v>
      </c>
      <c r="H70" s="627">
        <f>H71+H88</f>
        <v>0</v>
      </c>
      <c r="I70" s="627">
        <f>I71+I88</f>
        <v>127852</v>
      </c>
      <c r="J70" s="627">
        <f>J71+J88</f>
        <v>132331.20000000001</v>
      </c>
      <c r="K70" s="627">
        <f>K71+K88</f>
        <v>138743.4</v>
      </c>
    </row>
    <row r="71" spans="1:11" s="338" customFormat="1" ht="80.25" customHeight="1" x14ac:dyDescent="0.2">
      <c r="A71" s="356" t="s">
        <v>784</v>
      </c>
      <c r="B71" s="357" t="s">
        <v>567</v>
      </c>
      <c r="C71" s="358">
        <v>9</v>
      </c>
      <c r="D71" s="358"/>
      <c r="E71" s="624"/>
      <c r="F71" s="625"/>
      <c r="G71" s="626">
        <f>SUM(G72+G76+G81)</f>
        <v>122329.60000000001</v>
      </c>
      <c r="H71" s="627">
        <f>SUM(H72+H76+H81)</f>
        <v>0</v>
      </c>
      <c r="I71" s="627">
        <f>SUM(I72+I76+I81)</f>
        <v>122329.60000000001</v>
      </c>
      <c r="J71" s="627">
        <f>SUM(J72+J76+J81)</f>
        <v>126808.8</v>
      </c>
      <c r="K71" s="627">
        <f>SUM(K72+K76+K81)</f>
        <v>133221</v>
      </c>
    </row>
    <row r="72" spans="1:11" s="338" customFormat="1" ht="16.5" customHeight="1" x14ac:dyDescent="0.2">
      <c r="A72" s="356" t="s">
        <v>291</v>
      </c>
      <c r="B72" s="357" t="s">
        <v>567</v>
      </c>
      <c r="C72" s="358">
        <v>9</v>
      </c>
      <c r="D72" s="358">
        <v>1</v>
      </c>
      <c r="E72" s="624"/>
      <c r="F72" s="625"/>
      <c r="G72" s="626">
        <f>G73</f>
        <v>115992.6</v>
      </c>
      <c r="H72" s="627">
        <f>H73</f>
        <v>0</v>
      </c>
      <c r="I72" s="627">
        <f>I73</f>
        <v>115992.6</v>
      </c>
      <c r="J72" s="627">
        <f>J73</f>
        <v>120044</v>
      </c>
      <c r="K72" s="627">
        <f>K73</f>
        <v>126113</v>
      </c>
    </row>
    <row r="73" spans="1:11" ht="19.5" customHeight="1" x14ac:dyDescent="0.2">
      <c r="A73" s="304" t="s">
        <v>582</v>
      </c>
      <c r="B73" s="300" t="s">
        <v>567</v>
      </c>
      <c r="C73" s="301">
        <v>9</v>
      </c>
      <c r="D73" s="301">
        <v>1</v>
      </c>
      <c r="E73" s="628">
        <v>4709900</v>
      </c>
      <c r="F73" s="303">
        <v>610</v>
      </c>
      <c r="G73" s="352">
        <f>G74+G75</f>
        <v>115992.6</v>
      </c>
      <c r="H73" s="364">
        <f>H74+H75</f>
        <v>0</v>
      </c>
      <c r="I73" s="364">
        <f>I74+I75</f>
        <v>115992.6</v>
      </c>
      <c r="J73" s="364">
        <f>J74+J75</f>
        <v>120044</v>
      </c>
      <c r="K73" s="364">
        <f>K74+K75</f>
        <v>126113</v>
      </c>
    </row>
    <row r="74" spans="1:11" ht="42.75" customHeight="1" x14ac:dyDescent="0.2">
      <c r="A74" s="304" t="s">
        <v>590</v>
      </c>
      <c r="B74" s="300" t="s">
        <v>567</v>
      </c>
      <c r="C74" s="301">
        <v>9</v>
      </c>
      <c r="D74" s="301">
        <v>1</v>
      </c>
      <c r="E74" s="628">
        <v>4709900</v>
      </c>
      <c r="F74" s="303">
        <v>611</v>
      </c>
      <c r="G74" s="352">
        <v>99278</v>
      </c>
      <c r="H74" s="786"/>
      <c r="I74" s="629">
        <f t="shared" si="1"/>
        <v>99278</v>
      </c>
      <c r="J74" s="630"/>
      <c r="K74" s="630"/>
    </row>
    <row r="75" spans="1:11" ht="13.5" customHeight="1" x14ac:dyDescent="0.2">
      <c r="A75" s="304" t="s">
        <v>584</v>
      </c>
      <c r="B75" s="300" t="s">
        <v>567</v>
      </c>
      <c r="C75" s="301">
        <v>9</v>
      </c>
      <c r="D75" s="301">
        <v>1</v>
      </c>
      <c r="E75" s="628">
        <v>4709900</v>
      </c>
      <c r="F75" s="303">
        <v>612</v>
      </c>
      <c r="G75" s="352">
        <v>16714.599999999999</v>
      </c>
      <c r="H75" s="364"/>
      <c r="I75" s="629">
        <f t="shared" si="1"/>
        <v>16714.599999999999</v>
      </c>
      <c r="J75" s="630">
        <v>120044</v>
      </c>
      <c r="K75" s="630">
        <v>126113</v>
      </c>
    </row>
    <row r="76" spans="1:11" s="338" customFormat="1" ht="13.5" customHeight="1" x14ac:dyDescent="0.2">
      <c r="A76" s="356" t="s">
        <v>292</v>
      </c>
      <c r="B76" s="357" t="s">
        <v>567</v>
      </c>
      <c r="C76" s="358">
        <v>9</v>
      </c>
      <c r="D76" s="358">
        <v>2</v>
      </c>
      <c r="E76" s="624"/>
      <c r="F76" s="625"/>
      <c r="G76" s="626">
        <f>SUM(G77)</f>
        <v>2736</v>
      </c>
      <c r="H76" s="627">
        <f>SUM(H77)</f>
        <v>0</v>
      </c>
      <c r="I76" s="627">
        <f>SUM(I77)</f>
        <v>2736</v>
      </c>
      <c r="J76" s="627">
        <f>SUM(J77)</f>
        <v>2922</v>
      </c>
      <c r="K76" s="627">
        <f>SUM(K77)</f>
        <v>3069</v>
      </c>
    </row>
    <row r="77" spans="1:11" ht="28.5" customHeight="1" x14ac:dyDescent="0.2">
      <c r="A77" s="304" t="s">
        <v>629</v>
      </c>
      <c r="B77" s="300" t="s">
        <v>567</v>
      </c>
      <c r="C77" s="301">
        <v>9</v>
      </c>
      <c r="D77" s="301">
        <v>2</v>
      </c>
      <c r="E77" s="628">
        <v>4719900</v>
      </c>
      <c r="F77" s="303"/>
      <c r="G77" s="352">
        <f>G78</f>
        <v>2736</v>
      </c>
      <c r="H77" s="364">
        <f>H78</f>
        <v>0</v>
      </c>
      <c r="I77" s="364">
        <f>I78</f>
        <v>2736</v>
      </c>
      <c r="J77" s="364">
        <f>J78</f>
        <v>2922</v>
      </c>
      <c r="K77" s="364">
        <f>K78</f>
        <v>3069</v>
      </c>
    </row>
    <row r="78" spans="1:11" ht="13.5" customHeight="1" x14ac:dyDescent="0.2">
      <c r="A78" s="304" t="s">
        <v>598</v>
      </c>
      <c r="B78" s="300" t="s">
        <v>567</v>
      </c>
      <c r="C78" s="301">
        <v>9</v>
      </c>
      <c r="D78" s="301">
        <v>2</v>
      </c>
      <c r="E78" s="628">
        <v>4719900</v>
      </c>
      <c r="F78" s="303">
        <v>620</v>
      </c>
      <c r="G78" s="352">
        <f>G79+G80</f>
        <v>2736</v>
      </c>
      <c r="H78" s="364">
        <f>H79+H80</f>
        <v>0</v>
      </c>
      <c r="I78" s="364">
        <f>I79+I80</f>
        <v>2736</v>
      </c>
      <c r="J78" s="364">
        <f>J79+J80</f>
        <v>2922</v>
      </c>
      <c r="K78" s="364">
        <f>K79+K80</f>
        <v>3069</v>
      </c>
    </row>
    <row r="79" spans="1:11" ht="43.5" customHeight="1" x14ac:dyDescent="0.2">
      <c r="A79" s="304" t="s">
        <v>599</v>
      </c>
      <c r="B79" s="300" t="s">
        <v>567</v>
      </c>
      <c r="C79" s="301">
        <v>9</v>
      </c>
      <c r="D79" s="301">
        <v>2</v>
      </c>
      <c r="E79" s="628">
        <v>4719900</v>
      </c>
      <c r="F79" s="303">
        <v>621</v>
      </c>
      <c r="G79" s="352">
        <v>1382.6</v>
      </c>
      <c r="H79" s="364"/>
      <c r="I79" s="629">
        <f t="shared" ref="I79:I142" si="4">G79+H79</f>
        <v>1382.6</v>
      </c>
      <c r="J79" s="630"/>
      <c r="K79" s="630"/>
    </row>
    <row r="80" spans="1:11" ht="13.5" customHeight="1" x14ac:dyDescent="0.2">
      <c r="A80" s="304" t="s">
        <v>600</v>
      </c>
      <c r="B80" s="300" t="s">
        <v>567</v>
      </c>
      <c r="C80" s="301">
        <v>9</v>
      </c>
      <c r="D80" s="301">
        <v>2</v>
      </c>
      <c r="E80" s="628">
        <v>4719900</v>
      </c>
      <c r="F80" s="303">
        <v>622</v>
      </c>
      <c r="G80" s="352">
        <v>1353.4</v>
      </c>
      <c r="H80" s="364"/>
      <c r="I80" s="629">
        <f t="shared" si="4"/>
        <v>1353.4</v>
      </c>
      <c r="J80" s="630">
        <v>2922</v>
      </c>
      <c r="K80" s="630">
        <v>3069</v>
      </c>
    </row>
    <row r="81" spans="1:11" s="338" customFormat="1" ht="13.5" customHeight="1" x14ac:dyDescent="0.2">
      <c r="A81" s="356" t="s">
        <v>296</v>
      </c>
      <c r="B81" s="357" t="s">
        <v>567</v>
      </c>
      <c r="C81" s="358">
        <v>9</v>
      </c>
      <c r="D81" s="358">
        <v>9</v>
      </c>
      <c r="E81" s="624" t="s">
        <v>358</v>
      </c>
      <c r="F81" s="625"/>
      <c r="G81" s="626">
        <f>G82+G85</f>
        <v>3601</v>
      </c>
      <c r="H81" s="627">
        <f>H82+H85</f>
        <v>0</v>
      </c>
      <c r="I81" s="627">
        <f>I82+I85</f>
        <v>3601</v>
      </c>
      <c r="J81" s="627">
        <f>J82+J85</f>
        <v>3842.8</v>
      </c>
      <c r="K81" s="627">
        <f>K82+K85</f>
        <v>4039</v>
      </c>
    </row>
    <row r="82" spans="1:11" ht="30" customHeight="1" x14ac:dyDescent="0.2">
      <c r="A82" s="304" t="s">
        <v>956</v>
      </c>
      <c r="B82" s="300" t="s">
        <v>567</v>
      </c>
      <c r="C82" s="301">
        <v>9</v>
      </c>
      <c r="D82" s="301">
        <v>9</v>
      </c>
      <c r="E82" s="628">
        <v>20400</v>
      </c>
      <c r="F82" s="303">
        <v>120</v>
      </c>
      <c r="G82" s="352">
        <f>SUM(G83:G84)</f>
        <v>3212.1</v>
      </c>
      <c r="H82" s="364">
        <f>SUM(H83:H84)</f>
        <v>0</v>
      </c>
      <c r="I82" s="364">
        <f>SUM(I83:I84)</f>
        <v>3212.1</v>
      </c>
      <c r="J82" s="364">
        <f>SUM(J83:J84)</f>
        <v>3393.4</v>
      </c>
      <c r="K82" s="364">
        <f>SUM(K83:K84)</f>
        <v>3393.4</v>
      </c>
    </row>
    <row r="83" spans="1:11" ht="25.5" customHeight="1" x14ac:dyDescent="0.2">
      <c r="A83" s="304" t="s">
        <v>559</v>
      </c>
      <c r="B83" s="300" t="s">
        <v>567</v>
      </c>
      <c r="C83" s="301">
        <v>9</v>
      </c>
      <c r="D83" s="301">
        <v>9</v>
      </c>
      <c r="E83" s="628">
        <v>20400</v>
      </c>
      <c r="F83" s="303">
        <v>121</v>
      </c>
      <c r="G83" s="352">
        <v>2974.6</v>
      </c>
      <c r="H83" s="364"/>
      <c r="I83" s="629">
        <f t="shared" si="4"/>
        <v>2974.6</v>
      </c>
      <c r="J83" s="630">
        <v>3338.4</v>
      </c>
      <c r="K83" s="630">
        <v>3338.4</v>
      </c>
    </row>
    <row r="84" spans="1:11" ht="23.25" customHeight="1" x14ac:dyDescent="0.2">
      <c r="A84" s="304" t="s">
        <v>560</v>
      </c>
      <c r="B84" s="300" t="s">
        <v>567</v>
      </c>
      <c r="C84" s="301">
        <v>9</v>
      </c>
      <c r="D84" s="301">
        <v>9</v>
      </c>
      <c r="E84" s="628">
        <v>20400</v>
      </c>
      <c r="F84" s="303">
        <v>122</v>
      </c>
      <c r="G84" s="352">
        <v>237.5</v>
      </c>
      <c r="H84" s="364"/>
      <c r="I84" s="629">
        <f t="shared" si="4"/>
        <v>237.5</v>
      </c>
      <c r="J84" s="630">
        <v>55</v>
      </c>
      <c r="K84" s="630">
        <v>55</v>
      </c>
    </row>
    <row r="85" spans="1:11" ht="27.75" customHeight="1" x14ac:dyDescent="0.2">
      <c r="A85" s="304" t="s">
        <v>579</v>
      </c>
      <c r="B85" s="300" t="s">
        <v>567</v>
      </c>
      <c r="C85" s="301">
        <v>9</v>
      </c>
      <c r="D85" s="301">
        <v>9</v>
      </c>
      <c r="E85" s="628">
        <v>20400</v>
      </c>
      <c r="F85" s="303">
        <v>240</v>
      </c>
      <c r="G85" s="352">
        <f>G86+G87</f>
        <v>388.9</v>
      </c>
      <c r="H85" s="364">
        <f>H86+H87</f>
        <v>0</v>
      </c>
      <c r="I85" s="364">
        <f>I86+I87</f>
        <v>388.9</v>
      </c>
      <c r="J85" s="364">
        <f>J86+J87</f>
        <v>449.4</v>
      </c>
      <c r="K85" s="364">
        <f>K86+K87</f>
        <v>645.6</v>
      </c>
    </row>
    <row r="86" spans="1:11" ht="27.75" customHeight="1" x14ac:dyDescent="0.2">
      <c r="A86" s="304" t="s">
        <v>1042</v>
      </c>
      <c r="B86" s="300" t="s">
        <v>567</v>
      </c>
      <c r="C86" s="301">
        <v>9</v>
      </c>
      <c r="D86" s="301">
        <v>9</v>
      </c>
      <c r="E86" s="628">
        <v>20400</v>
      </c>
      <c r="F86" s="303">
        <v>242</v>
      </c>
      <c r="G86" s="352">
        <v>227.5</v>
      </c>
      <c r="H86" s="364"/>
      <c r="I86" s="629">
        <f t="shared" si="4"/>
        <v>227.5</v>
      </c>
      <c r="J86" s="630"/>
      <c r="K86" s="630"/>
    </row>
    <row r="87" spans="1:11" ht="25.5" customHeight="1" x14ac:dyDescent="0.2">
      <c r="A87" s="304" t="s">
        <v>580</v>
      </c>
      <c r="B87" s="300" t="s">
        <v>567</v>
      </c>
      <c r="C87" s="301">
        <v>9</v>
      </c>
      <c r="D87" s="301">
        <v>9</v>
      </c>
      <c r="E87" s="628">
        <v>20400</v>
      </c>
      <c r="F87" s="303">
        <v>244</v>
      </c>
      <c r="G87" s="352">
        <v>161.4</v>
      </c>
      <c r="H87" s="364"/>
      <c r="I87" s="629">
        <f t="shared" si="4"/>
        <v>161.4</v>
      </c>
      <c r="J87" s="630">
        <v>449.4</v>
      </c>
      <c r="K87" s="630">
        <v>645.6</v>
      </c>
    </row>
    <row r="88" spans="1:11" s="338" customFormat="1" ht="13.5" customHeight="1" x14ac:dyDescent="0.2">
      <c r="A88" s="356" t="s">
        <v>293</v>
      </c>
      <c r="B88" s="357" t="s">
        <v>567</v>
      </c>
      <c r="C88" s="358">
        <v>9</v>
      </c>
      <c r="D88" s="358">
        <v>4</v>
      </c>
      <c r="E88" s="624" t="s">
        <v>358</v>
      </c>
      <c r="F88" s="625" t="s">
        <v>358</v>
      </c>
      <c r="G88" s="626">
        <f>G89</f>
        <v>5522.4</v>
      </c>
      <c r="H88" s="627">
        <f>H89</f>
        <v>0</v>
      </c>
      <c r="I88" s="627">
        <f>I89</f>
        <v>5522.4</v>
      </c>
      <c r="J88" s="627">
        <f>J89</f>
        <v>5522.4</v>
      </c>
      <c r="K88" s="627">
        <f>K89</f>
        <v>5522.4</v>
      </c>
    </row>
    <row r="89" spans="1:11" s="338" customFormat="1" ht="52.5" customHeight="1" x14ac:dyDescent="0.2">
      <c r="A89" s="356" t="s">
        <v>607</v>
      </c>
      <c r="B89" s="357" t="s">
        <v>567</v>
      </c>
      <c r="C89" s="358">
        <v>9</v>
      </c>
      <c r="D89" s="358">
        <v>4</v>
      </c>
      <c r="E89" s="624">
        <v>5201800</v>
      </c>
      <c r="F89" s="625" t="s">
        <v>358</v>
      </c>
      <c r="G89" s="626">
        <f>G90+G93</f>
        <v>5522.4</v>
      </c>
      <c r="H89" s="627">
        <f>H90+H93</f>
        <v>0</v>
      </c>
      <c r="I89" s="627">
        <f>I90+I93</f>
        <v>5522.4</v>
      </c>
      <c r="J89" s="627">
        <f>J90+J93</f>
        <v>5522.4</v>
      </c>
      <c r="K89" s="627">
        <f>K90+K93</f>
        <v>5522.4</v>
      </c>
    </row>
    <row r="90" spans="1:11" ht="50.25" customHeight="1" x14ac:dyDescent="0.2">
      <c r="A90" s="304" t="s">
        <v>608</v>
      </c>
      <c r="B90" s="300" t="s">
        <v>567</v>
      </c>
      <c r="C90" s="301">
        <v>9</v>
      </c>
      <c r="D90" s="301">
        <v>4</v>
      </c>
      <c r="E90" s="628">
        <v>5201801</v>
      </c>
      <c r="F90" s="303" t="s">
        <v>358</v>
      </c>
      <c r="G90" s="352">
        <f>G91</f>
        <v>4526</v>
      </c>
      <c r="H90" s="364">
        <f>H91</f>
        <v>0</v>
      </c>
      <c r="I90" s="364">
        <f t="shared" ref="I90:K91" si="5">I91</f>
        <v>4526</v>
      </c>
      <c r="J90" s="364">
        <f t="shared" si="5"/>
        <v>0</v>
      </c>
      <c r="K90" s="364">
        <f t="shared" si="5"/>
        <v>0</v>
      </c>
    </row>
    <row r="91" spans="1:11" ht="13.5" customHeight="1" x14ac:dyDescent="0.2">
      <c r="A91" s="304" t="s">
        <v>582</v>
      </c>
      <c r="B91" s="300" t="s">
        <v>567</v>
      </c>
      <c r="C91" s="301">
        <v>9</v>
      </c>
      <c r="D91" s="301">
        <v>4</v>
      </c>
      <c r="E91" s="628">
        <v>5201801</v>
      </c>
      <c r="F91" s="303">
        <v>610</v>
      </c>
      <c r="G91" s="352">
        <f>G92</f>
        <v>4526</v>
      </c>
      <c r="H91" s="364">
        <f>H92</f>
        <v>0</v>
      </c>
      <c r="I91" s="364">
        <f t="shared" si="5"/>
        <v>4526</v>
      </c>
      <c r="J91" s="364">
        <f t="shared" si="5"/>
        <v>0</v>
      </c>
      <c r="K91" s="364">
        <f t="shared" si="5"/>
        <v>0</v>
      </c>
    </row>
    <row r="92" spans="1:11" ht="18" customHeight="1" x14ac:dyDescent="0.2">
      <c r="A92" s="304" t="s">
        <v>584</v>
      </c>
      <c r="B92" s="300" t="s">
        <v>567</v>
      </c>
      <c r="C92" s="301">
        <v>9</v>
      </c>
      <c r="D92" s="301">
        <v>4</v>
      </c>
      <c r="E92" s="628">
        <v>5201801</v>
      </c>
      <c r="F92" s="303">
        <v>612</v>
      </c>
      <c r="G92" s="352">
        <v>4526</v>
      </c>
      <c r="H92" s="364"/>
      <c r="I92" s="629">
        <f t="shared" si="4"/>
        <v>4526</v>
      </c>
      <c r="J92" s="630"/>
      <c r="K92" s="630"/>
    </row>
    <row r="93" spans="1:11" ht="56.25" customHeight="1" x14ac:dyDescent="0.2">
      <c r="A93" s="304" t="s">
        <v>609</v>
      </c>
      <c r="B93" s="300" t="s">
        <v>567</v>
      </c>
      <c r="C93" s="301">
        <v>9</v>
      </c>
      <c r="D93" s="301">
        <v>4</v>
      </c>
      <c r="E93" s="628">
        <v>5201802</v>
      </c>
      <c r="F93" s="303" t="s">
        <v>358</v>
      </c>
      <c r="G93" s="352">
        <f>G94</f>
        <v>996.4</v>
      </c>
      <c r="H93" s="364">
        <f>H94</f>
        <v>0</v>
      </c>
      <c r="I93" s="364">
        <f t="shared" ref="I93:K94" si="6">I94</f>
        <v>996.4</v>
      </c>
      <c r="J93" s="364">
        <f t="shared" si="6"/>
        <v>5522.4</v>
      </c>
      <c r="K93" s="364">
        <f t="shared" si="6"/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628">
        <v>5201802</v>
      </c>
      <c r="F94" s="303">
        <v>610</v>
      </c>
      <c r="G94" s="352">
        <f>G95</f>
        <v>996.4</v>
      </c>
      <c r="H94" s="364">
        <f>H95</f>
        <v>0</v>
      </c>
      <c r="I94" s="364">
        <f t="shared" si="6"/>
        <v>996.4</v>
      </c>
      <c r="J94" s="364">
        <f t="shared" si="6"/>
        <v>5522.4</v>
      </c>
      <c r="K94" s="364">
        <f t="shared" si="6"/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628">
        <v>5201802</v>
      </c>
      <c r="F95" s="303">
        <v>612</v>
      </c>
      <c r="G95" s="352">
        <v>996.4</v>
      </c>
      <c r="H95" s="364"/>
      <c r="I95" s="629">
        <f t="shared" si="4"/>
        <v>996.4</v>
      </c>
      <c r="J95" s="630">
        <v>5522.4</v>
      </c>
      <c r="K95" s="630">
        <v>5522.4</v>
      </c>
    </row>
    <row r="96" spans="1:11" s="338" customFormat="1" ht="13.5" customHeight="1" x14ac:dyDescent="0.2">
      <c r="A96" s="356" t="s">
        <v>367</v>
      </c>
      <c r="B96" s="357" t="s">
        <v>567</v>
      </c>
      <c r="C96" s="358">
        <v>10</v>
      </c>
      <c r="D96" s="358" t="s">
        <v>358</v>
      </c>
      <c r="E96" s="624" t="s">
        <v>358</v>
      </c>
      <c r="F96" s="625" t="s">
        <v>358</v>
      </c>
      <c r="G96" s="626">
        <f>SUM(G97+G104+G118)</f>
        <v>111532.90000000001</v>
      </c>
      <c r="H96" s="627">
        <f>SUM(H97+H104+H118)</f>
        <v>0</v>
      </c>
      <c r="I96" s="627">
        <f>SUM(I97+I104+I118)</f>
        <v>111532.90000000001</v>
      </c>
      <c r="J96" s="627">
        <f>SUM(J97+J104+J118)</f>
        <v>115238.7</v>
      </c>
      <c r="K96" s="627">
        <f>SUM(K97+K104+K118)</f>
        <v>115246.9</v>
      </c>
    </row>
    <row r="97" spans="1:11" s="338" customFormat="1" ht="13.5" customHeight="1" x14ac:dyDescent="0.2">
      <c r="A97" s="356" t="s">
        <v>299</v>
      </c>
      <c r="B97" s="357" t="s">
        <v>567</v>
      </c>
      <c r="C97" s="358">
        <v>10</v>
      </c>
      <c r="D97" s="358">
        <v>3</v>
      </c>
      <c r="E97" s="624" t="s">
        <v>358</v>
      </c>
      <c r="F97" s="625" t="s">
        <v>358</v>
      </c>
      <c r="G97" s="626">
        <f>G98+G101</f>
        <v>31299.3</v>
      </c>
      <c r="H97" s="627">
        <f>H98+H101</f>
        <v>0</v>
      </c>
      <c r="I97" s="627">
        <f>I98+I101</f>
        <v>31299.3</v>
      </c>
      <c r="J97" s="627">
        <f>J98+J101</f>
        <v>31299.3</v>
      </c>
      <c r="K97" s="627">
        <f>K98+K101</f>
        <v>31299.3</v>
      </c>
    </row>
    <row r="98" spans="1:11" s="338" customFormat="1" ht="27.75" customHeight="1" x14ac:dyDescent="0.2">
      <c r="A98" s="356" t="s">
        <v>614</v>
      </c>
      <c r="B98" s="357" t="s">
        <v>567</v>
      </c>
      <c r="C98" s="358">
        <v>10</v>
      </c>
      <c r="D98" s="358">
        <v>3</v>
      </c>
      <c r="E98" s="624">
        <v>5058005</v>
      </c>
      <c r="F98" s="625" t="s">
        <v>358</v>
      </c>
      <c r="G98" s="626">
        <f>G99</f>
        <v>12665</v>
      </c>
      <c r="H98" s="627">
        <f>H99</f>
        <v>0</v>
      </c>
      <c r="I98" s="627">
        <f>I99</f>
        <v>12665</v>
      </c>
      <c r="J98" s="627">
        <f>J99</f>
        <v>12665</v>
      </c>
      <c r="K98" s="627">
        <f>K99</f>
        <v>12665</v>
      </c>
    </row>
    <row r="99" spans="1:11" ht="13.5" customHeight="1" x14ac:dyDescent="0.2">
      <c r="A99" s="304" t="s">
        <v>598</v>
      </c>
      <c r="B99" s="300" t="s">
        <v>567</v>
      </c>
      <c r="C99" s="301">
        <v>10</v>
      </c>
      <c r="D99" s="301">
        <v>3</v>
      </c>
      <c r="E99" s="628">
        <v>5058005</v>
      </c>
      <c r="F99" s="303">
        <v>620</v>
      </c>
      <c r="G99" s="352">
        <f>SUM(G100)</f>
        <v>12665</v>
      </c>
      <c r="H99" s="364">
        <f>SUM(H100)</f>
        <v>0</v>
      </c>
      <c r="I99" s="364">
        <f>SUM(I100)</f>
        <v>12665</v>
      </c>
      <c r="J99" s="364">
        <f>SUM(J100)</f>
        <v>12665</v>
      </c>
      <c r="K99" s="364">
        <f>SUM(K100)</f>
        <v>12665</v>
      </c>
    </row>
    <row r="100" spans="1:11" ht="21" customHeight="1" x14ac:dyDescent="0.2">
      <c r="A100" s="304" t="s">
        <v>600</v>
      </c>
      <c r="B100" s="300" t="s">
        <v>567</v>
      </c>
      <c r="C100" s="301">
        <v>10</v>
      </c>
      <c r="D100" s="301">
        <v>3</v>
      </c>
      <c r="E100" s="628">
        <v>5058005</v>
      </c>
      <c r="F100" s="303">
        <v>622</v>
      </c>
      <c r="G100" s="352">
        <v>12665</v>
      </c>
      <c r="H100" s="364"/>
      <c r="I100" s="629">
        <f>G100+H100</f>
        <v>12665</v>
      </c>
      <c r="J100" s="630">
        <v>12665</v>
      </c>
      <c r="K100" s="630">
        <v>12665</v>
      </c>
    </row>
    <row r="101" spans="1:11" s="338" customFormat="1" ht="41.25" customHeight="1" x14ac:dyDescent="0.2">
      <c r="A101" s="356" t="s">
        <v>615</v>
      </c>
      <c r="B101" s="357" t="s">
        <v>567</v>
      </c>
      <c r="C101" s="358">
        <v>10</v>
      </c>
      <c r="D101" s="358">
        <v>3</v>
      </c>
      <c r="E101" s="624">
        <v>5055409</v>
      </c>
      <c r="F101" s="625" t="s">
        <v>358</v>
      </c>
      <c r="G101" s="626">
        <f>G102</f>
        <v>18634.3</v>
      </c>
      <c r="H101" s="627">
        <f>H102</f>
        <v>0</v>
      </c>
      <c r="I101" s="627">
        <f t="shared" ref="I101:K102" si="7">I102</f>
        <v>18634.3</v>
      </c>
      <c r="J101" s="627">
        <f t="shared" si="7"/>
        <v>18634.3</v>
      </c>
      <c r="K101" s="627">
        <f t="shared" si="7"/>
        <v>18634.3</v>
      </c>
    </row>
    <row r="102" spans="1:11" ht="13.5" customHeight="1" x14ac:dyDescent="0.2">
      <c r="A102" s="304" t="s">
        <v>616</v>
      </c>
      <c r="B102" s="300" t="s">
        <v>567</v>
      </c>
      <c r="C102" s="301">
        <v>10</v>
      </c>
      <c r="D102" s="301">
        <v>3</v>
      </c>
      <c r="E102" s="628">
        <v>5055409</v>
      </c>
      <c r="F102" s="303">
        <v>610</v>
      </c>
      <c r="G102" s="352">
        <f>G103</f>
        <v>18634.3</v>
      </c>
      <c r="H102" s="364">
        <f>H103</f>
        <v>0</v>
      </c>
      <c r="I102" s="364">
        <f t="shared" si="7"/>
        <v>18634.3</v>
      </c>
      <c r="J102" s="364">
        <f t="shared" si="7"/>
        <v>18634.3</v>
      </c>
      <c r="K102" s="364">
        <f t="shared" si="7"/>
        <v>18634.3</v>
      </c>
    </row>
    <row r="103" spans="1:11" ht="13.5" customHeight="1" x14ac:dyDescent="0.2">
      <c r="A103" s="304" t="s">
        <v>584</v>
      </c>
      <c r="B103" s="300" t="s">
        <v>567</v>
      </c>
      <c r="C103" s="301">
        <v>10</v>
      </c>
      <c r="D103" s="301">
        <v>3</v>
      </c>
      <c r="E103" s="628">
        <v>5055409</v>
      </c>
      <c r="F103" s="303">
        <v>612</v>
      </c>
      <c r="G103" s="352">
        <v>18634.3</v>
      </c>
      <c r="H103" s="364"/>
      <c r="I103" s="629">
        <f t="shared" si="4"/>
        <v>18634.3</v>
      </c>
      <c r="J103" s="630">
        <v>18634.3</v>
      </c>
      <c r="K103" s="630">
        <v>18634.3</v>
      </c>
    </row>
    <row r="104" spans="1:11" s="338" customFormat="1" ht="13.5" customHeight="1" x14ac:dyDescent="0.2">
      <c r="A104" s="356" t="s">
        <v>368</v>
      </c>
      <c r="B104" s="357" t="s">
        <v>567</v>
      </c>
      <c r="C104" s="358">
        <v>10</v>
      </c>
      <c r="D104" s="358">
        <v>4</v>
      </c>
      <c r="E104" s="624" t="s">
        <v>358</v>
      </c>
      <c r="F104" s="625"/>
      <c r="G104" s="626">
        <f>G105+G112+G115</f>
        <v>66007.600000000006</v>
      </c>
      <c r="H104" s="627">
        <f>H105+H112+H115</f>
        <v>0</v>
      </c>
      <c r="I104" s="627">
        <f>I105+I112+I115</f>
        <v>66007.600000000006</v>
      </c>
      <c r="J104" s="627">
        <f>J105+J112+J115</f>
        <v>69713.399999999994</v>
      </c>
      <c r="K104" s="627">
        <f>K105+K112+K115</f>
        <v>69721.599999999991</v>
      </c>
    </row>
    <row r="105" spans="1:11" s="338" customFormat="1" ht="90.75" customHeight="1" x14ac:dyDescent="0.2">
      <c r="A105" s="356" t="s">
        <v>623</v>
      </c>
      <c r="B105" s="357" t="s">
        <v>567</v>
      </c>
      <c r="C105" s="358">
        <v>10</v>
      </c>
      <c r="D105" s="358">
        <v>4</v>
      </c>
      <c r="E105" s="632"/>
      <c r="F105" s="625"/>
      <c r="G105" s="633">
        <f>G106+G108+G110</f>
        <v>64898</v>
      </c>
      <c r="H105" s="634">
        <f>H106+H108+H110</f>
        <v>0</v>
      </c>
      <c r="I105" s="634">
        <f>I106+I108+I110</f>
        <v>64898</v>
      </c>
      <c r="J105" s="634">
        <f>J106+J108+J110</f>
        <v>68858.899999999994</v>
      </c>
      <c r="K105" s="634">
        <f>K106+K108+K110</f>
        <v>68858.899999999994</v>
      </c>
    </row>
    <row r="106" spans="1:11" ht="27.75" customHeight="1" x14ac:dyDescent="0.2">
      <c r="A106" s="304" t="s">
        <v>579</v>
      </c>
      <c r="B106" s="300" t="s">
        <v>567</v>
      </c>
      <c r="C106" s="301">
        <v>10</v>
      </c>
      <c r="D106" s="301">
        <v>4</v>
      </c>
      <c r="E106" s="635">
        <v>5201300</v>
      </c>
      <c r="F106" s="303">
        <v>240</v>
      </c>
      <c r="G106" s="631">
        <f>G107</f>
        <v>4300</v>
      </c>
      <c r="H106" s="630">
        <f>H107</f>
        <v>0</v>
      </c>
      <c r="I106" s="630">
        <f>I107</f>
        <v>4300</v>
      </c>
      <c r="J106" s="630">
        <f>J107</f>
        <v>1656</v>
      </c>
      <c r="K106" s="630">
        <f>K107</f>
        <v>1656</v>
      </c>
    </row>
    <row r="107" spans="1:11" ht="28.5" customHeight="1" x14ac:dyDescent="0.2">
      <c r="A107" s="304" t="s">
        <v>580</v>
      </c>
      <c r="B107" s="300" t="s">
        <v>567</v>
      </c>
      <c r="C107" s="301">
        <v>10</v>
      </c>
      <c r="D107" s="301">
        <v>4</v>
      </c>
      <c r="E107" s="635">
        <v>5201300</v>
      </c>
      <c r="F107" s="303">
        <v>244</v>
      </c>
      <c r="G107" s="352">
        <v>4300</v>
      </c>
      <c r="H107" s="364"/>
      <c r="I107" s="629">
        <f t="shared" si="4"/>
        <v>4300</v>
      </c>
      <c r="J107" s="630">
        <v>1656</v>
      </c>
      <c r="K107" s="630">
        <v>1656</v>
      </c>
    </row>
    <row r="108" spans="1:11" ht="28.5" customHeight="1" x14ac:dyDescent="0.2">
      <c r="A108" s="304" t="s">
        <v>620</v>
      </c>
      <c r="B108" s="300" t="s">
        <v>567</v>
      </c>
      <c r="C108" s="301">
        <v>10</v>
      </c>
      <c r="D108" s="301">
        <v>4</v>
      </c>
      <c r="E108" s="635">
        <v>5201300</v>
      </c>
      <c r="F108" s="303">
        <v>310</v>
      </c>
      <c r="G108" s="352">
        <f>G109</f>
        <v>57236.5</v>
      </c>
      <c r="H108" s="364">
        <f>H109</f>
        <v>0</v>
      </c>
      <c r="I108" s="364">
        <f>I109</f>
        <v>57236.5</v>
      </c>
      <c r="J108" s="364">
        <f>J109</f>
        <v>63904.9</v>
      </c>
      <c r="K108" s="364">
        <f>K109</f>
        <v>63904.9</v>
      </c>
    </row>
    <row r="109" spans="1:11" ht="28.5" customHeight="1" x14ac:dyDescent="0.2">
      <c r="A109" s="304" t="s">
        <v>621</v>
      </c>
      <c r="B109" s="300" t="s">
        <v>567</v>
      </c>
      <c r="C109" s="301">
        <v>10</v>
      </c>
      <c r="D109" s="301">
        <v>4</v>
      </c>
      <c r="E109" s="635">
        <v>5201300</v>
      </c>
      <c r="F109" s="303">
        <v>313</v>
      </c>
      <c r="G109" s="352">
        <v>57236.5</v>
      </c>
      <c r="H109" s="364"/>
      <c r="I109" s="629">
        <f t="shared" si="4"/>
        <v>57236.5</v>
      </c>
      <c r="J109" s="630">
        <v>63904.9</v>
      </c>
      <c r="K109" s="630">
        <v>63904.9</v>
      </c>
    </row>
    <row r="110" spans="1:11" ht="28.5" customHeight="1" x14ac:dyDescent="0.2">
      <c r="A110" s="304" t="s">
        <v>620</v>
      </c>
      <c r="B110" s="300" t="s">
        <v>567</v>
      </c>
      <c r="C110" s="301">
        <v>10</v>
      </c>
      <c r="D110" s="301">
        <v>4</v>
      </c>
      <c r="E110" s="635">
        <v>5140100</v>
      </c>
      <c r="F110" s="303">
        <v>310</v>
      </c>
      <c r="G110" s="352">
        <f>G111</f>
        <v>3361.5</v>
      </c>
      <c r="H110" s="364">
        <f>H111</f>
        <v>0</v>
      </c>
      <c r="I110" s="364">
        <f>I111</f>
        <v>3361.5</v>
      </c>
      <c r="J110" s="364">
        <f>J111</f>
        <v>3298</v>
      </c>
      <c r="K110" s="364">
        <f>K111</f>
        <v>3298</v>
      </c>
    </row>
    <row r="111" spans="1:11" ht="28.5" customHeight="1" x14ac:dyDescent="0.2">
      <c r="A111" s="304" t="s">
        <v>621</v>
      </c>
      <c r="B111" s="300" t="s">
        <v>567</v>
      </c>
      <c r="C111" s="301">
        <v>10</v>
      </c>
      <c r="D111" s="301">
        <v>4</v>
      </c>
      <c r="E111" s="635">
        <v>5140100</v>
      </c>
      <c r="F111" s="303">
        <v>313</v>
      </c>
      <c r="G111" s="352">
        <v>3361.5</v>
      </c>
      <c r="H111" s="364"/>
      <c r="I111" s="629">
        <f t="shared" si="4"/>
        <v>3361.5</v>
      </c>
      <c r="J111" s="630">
        <v>3298</v>
      </c>
      <c r="K111" s="630">
        <v>3298</v>
      </c>
    </row>
    <row r="112" spans="1:11" s="338" customFormat="1" ht="39.75" customHeight="1" x14ac:dyDescent="0.2">
      <c r="A112" s="356" t="s">
        <v>1046</v>
      </c>
      <c r="B112" s="357" t="s">
        <v>567</v>
      </c>
      <c r="C112" s="358">
        <v>10</v>
      </c>
      <c r="D112" s="358">
        <v>4</v>
      </c>
      <c r="E112" s="632">
        <v>5140100</v>
      </c>
      <c r="F112" s="625"/>
      <c r="G112" s="626">
        <f>G113</f>
        <v>98</v>
      </c>
      <c r="H112" s="627">
        <f>H113</f>
        <v>0</v>
      </c>
      <c r="I112" s="627">
        <f t="shared" ref="I112:K113" si="8">I113</f>
        <v>98</v>
      </c>
      <c r="J112" s="627">
        <f t="shared" si="8"/>
        <v>106.6</v>
      </c>
      <c r="K112" s="627">
        <f t="shared" si="8"/>
        <v>114.8</v>
      </c>
    </row>
    <row r="113" spans="1:11" ht="39.75" customHeight="1" x14ac:dyDescent="0.2">
      <c r="A113" s="304" t="s">
        <v>612</v>
      </c>
      <c r="B113" s="300" t="s">
        <v>567</v>
      </c>
      <c r="C113" s="301">
        <v>10</v>
      </c>
      <c r="D113" s="301">
        <v>4</v>
      </c>
      <c r="E113" s="628">
        <v>5140100</v>
      </c>
      <c r="F113" s="303">
        <v>320</v>
      </c>
      <c r="G113" s="352">
        <f>G114</f>
        <v>98</v>
      </c>
      <c r="H113" s="364">
        <f>H114</f>
        <v>0</v>
      </c>
      <c r="I113" s="364">
        <f t="shared" si="8"/>
        <v>98</v>
      </c>
      <c r="J113" s="364">
        <f t="shared" si="8"/>
        <v>106.6</v>
      </c>
      <c r="K113" s="364">
        <f t="shared" si="8"/>
        <v>114.8</v>
      </c>
    </row>
    <row r="114" spans="1:11" ht="39.75" customHeight="1" x14ac:dyDescent="0.2">
      <c r="A114" s="304" t="s">
        <v>625</v>
      </c>
      <c r="B114" s="300" t="s">
        <v>567</v>
      </c>
      <c r="C114" s="301">
        <v>10</v>
      </c>
      <c r="D114" s="301">
        <v>4</v>
      </c>
      <c r="E114" s="628">
        <v>5140100</v>
      </c>
      <c r="F114" s="303">
        <v>321</v>
      </c>
      <c r="G114" s="352">
        <v>98</v>
      </c>
      <c r="H114" s="364"/>
      <c r="I114" s="629">
        <f t="shared" si="4"/>
        <v>98</v>
      </c>
      <c r="J114" s="630">
        <v>106.6</v>
      </c>
      <c r="K114" s="630">
        <v>114.8</v>
      </c>
    </row>
    <row r="115" spans="1:11" s="338" customFormat="1" ht="40.5" customHeight="1" x14ac:dyDescent="0.2">
      <c r="A115" s="356" t="s">
        <v>618</v>
      </c>
      <c r="B115" s="357" t="s">
        <v>567</v>
      </c>
      <c r="C115" s="358">
        <v>10</v>
      </c>
      <c r="D115" s="358">
        <v>4</v>
      </c>
      <c r="E115" s="624">
        <v>5050502</v>
      </c>
      <c r="F115" s="625" t="s">
        <v>358</v>
      </c>
      <c r="G115" s="626">
        <f>G116</f>
        <v>1011.6</v>
      </c>
      <c r="H115" s="627">
        <f>H116</f>
        <v>0</v>
      </c>
      <c r="I115" s="627">
        <f>I116</f>
        <v>1011.6</v>
      </c>
      <c r="J115" s="627">
        <f>J116</f>
        <v>747.9</v>
      </c>
      <c r="K115" s="627">
        <f>K116</f>
        <v>747.9</v>
      </c>
    </row>
    <row r="116" spans="1:11" ht="24.75" customHeight="1" x14ac:dyDescent="0.2">
      <c r="A116" s="304" t="s">
        <v>620</v>
      </c>
      <c r="B116" s="300" t="s">
        <v>567</v>
      </c>
      <c r="C116" s="301">
        <v>10</v>
      </c>
      <c r="D116" s="301">
        <v>4</v>
      </c>
      <c r="E116" s="628">
        <v>5050502</v>
      </c>
      <c r="F116" s="303">
        <v>310</v>
      </c>
      <c r="G116" s="352">
        <f>SUM(G117)</f>
        <v>1011.6</v>
      </c>
      <c r="H116" s="364">
        <f>SUM(H117)</f>
        <v>0</v>
      </c>
      <c r="I116" s="364">
        <f>SUM(I117)</f>
        <v>1011.6</v>
      </c>
      <c r="J116" s="364">
        <f>SUM(J117)</f>
        <v>747.9</v>
      </c>
      <c r="K116" s="364">
        <f>SUM(K117)</f>
        <v>747.9</v>
      </c>
    </row>
    <row r="117" spans="1:11" ht="28.5" customHeight="1" x14ac:dyDescent="0.2">
      <c r="A117" s="304" t="s">
        <v>621</v>
      </c>
      <c r="B117" s="300" t="s">
        <v>567</v>
      </c>
      <c r="C117" s="301">
        <v>10</v>
      </c>
      <c r="D117" s="301">
        <v>4</v>
      </c>
      <c r="E117" s="628">
        <v>5050502</v>
      </c>
      <c r="F117" s="303">
        <v>313</v>
      </c>
      <c r="G117" s="352">
        <v>1011.6</v>
      </c>
      <c r="H117" s="364"/>
      <c r="I117" s="629">
        <f t="shared" si="4"/>
        <v>1011.6</v>
      </c>
      <c r="J117" s="630">
        <v>747.9</v>
      </c>
      <c r="K117" s="630">
        <v>747.9</v>
      </c>
    </row>
    <row r="118" spans="1:11" s="338" customFormat="1" ht="13.5" customHeight="1" x14ac:dyDescent="0.2">
      <c r="A118" s="356" t="s">
        <v>369</v>
      </c>
      <c r="B118" s="357" t="s">
        <v>567</v>
      </c>
      <c r="C118" s="358">
        <v>10</v>
      </c>
      <c r="D118" s="358">
        <v>6</v>
      </c>
      <c r="E118" s="624" t="s">
        <v>358</v>
      </c>
      <c r="F118" s="625" t="s">
        <v>358</v>
      </c>
      <c r="G118" s="626">
        <f>G119</f>
        <v>14226</v>
      </c>
      <c r="H118" s="627">
        <f>H119</f>
        <v>0</v>
      </c>
      <c r="I118" s="627">
        <f>I119</f>
        <v>14226</v>
      </c>
      <c r="J118" s="627">
        <f>J119</f>
        <v>14226</v>
      </c>
      <c r="K118" s="627">
        <f>K119</f>
        <v>14226</v>
      </c>
    </row>
    <row r="119" spans="1:11" s="338" customFormat="1" ht="30" customHeight="1" x14ac:dyDescent="0.2">
      <c r="A119" s="356" t="s">
        <v>627</v>
      </c>
      <c r="B119" s="357" t="s">
        <v>567</v>
      </c>
      <c r="C119" s="358">
        <v>10</v>
      </c>
      <c r="D119" s="358">
        <v>6</v>
      </c>
      <c r="E119" s="624">
        <v>20400</v>
      </c>
      <c r="F119" s="625" t="s">
        <v>358</v>
      </c>
      <c r="G119" s="626">
        <f>G120+G123</f>
        <v>14226</v>
      </c>
      <c r="H119" s="627">
        <f>H120+H123</f>
        <v>0</v>
      </c>
      <c r="I119" s="627">
        <f>I120+I123</f>
        <v>14226</v>
      </c>
      <c r="J119" s="627">
        <f>J120+J123</f>
        <v>14226</v>
      </c>
      <c r="K119" s="627">
        <f>K120+K123</f>
        <v>14226</v>
      </c>
    </row>
    <row r="120" spans="1:11" ht="26.25" customHeight="1" x14ac:dyDescent="0.2">
      <c r="A120" s="304" t="s">
        <v>956</v>
      </c>
      <c r="B120" s="300" t="s">
        <v>567</v>
      </c>
      <c r="C120" s="301">
        <v>10</v>
      </c>
      <c r="D120" s="301">
        <v>6</v>
      </c>
      <c r="E120" s="628">
        <v>20400</v>
      </c>
      <c r="F120" s="303">
        <v>120</v>
      </c>
      <c r="G120" s="352">
        <f>SUM(G121:G122)</f>
        <v>12490.8</v>
      </c>
      <c r="H120" s="364">
        <f>SUM(H121:H122)</f>
        <v>0</v>
      </c>
      <c r="I120" s="364">
        <f>SUM(I121:I122)</f>
        <v>12490.8</v>
      </c>
      <c r="J120" s="364">
        <f>SUM(J121:J122)</f>
        <v>12678.8</v>
      </c>
      <c r="K120" s="364">
        <f>SUM(K121:K122)</f>
        <v>12678.8</v>
      </c>
    </row>
    <row r="121" spans="1:11" ht="13.5" customHeight="1" x14ac:dyDescent="0.2">
      <c r="A121" s="304" t="s">
        <v>559</v>
      </c>
      <c r="B121" s="300" t="s">
        <v>567</v>
      </c>
      <c r="C121" s="301">
        <v>10</v>
      </c>
      <c r="D121" s="301">
        <v>6</v>
      </c>
      <c r="E121" s="628">
        <v>20400</v>
      </c>
      <c r="F121" s="303">
        <v>121</v>
      </c>
      <c r="G121" s="352">
        <v>12284.3</v>
      </c>
      <c r="H121" s="364"/>
      <c r="I121" s="629">
        <f t="shared" si="4"/>
        <v>12284.3</v>
      </c>
      <c r="J121" s="630">
        <v>12466.3</v>
      </c>
      <c r="K121" s="630">
        <v>12466.3</v>
      </c>
    </row>
    <row r="122" spans="1:11" ht="26.25" customHeight="1" x14ac:dyDescent="0.2">
      <c r="A122" s="304" t="s">
        <v>560</v>
      </c>
      <c r="B122" s="300" t="s">
        <v>567</v>
      </c>
      <c r="C122" s="301">
        <v>10</v>
      </c>
      <c r="D122" s="301">
        <v>6</v>
      </c>
      <c r="E122" s="628">
        <v>20400</v>
      </c>
      <c r="F122" s="303">
        <v>122</v>
      </c>
      <c r="G122" s="352">
        <v>206.5</v>
      </c>
      <c r="H122" s="364"/>
      <c r="I122" s="629">
        <f t="shared" si="4"/>
        <v>206.5</v>
      </c>
      <c r="J122" s="630">
        <v>212.5</v>
      </c>
      <c r="K122" s="630">
        <v>212.5</v>
      </c>
    </row>
    <row r="123" spans="1:11" ht="30.75" customHeight="1" x14ac:dyDescent="0.2">
      <c r="A123" s="304" t="s">
        <v>562</v>
      </c>
      <c r="B123" s="300" t="s">
        <v>567</v>
      </c>
      <c r="C123" s="301">
        <v>10</v>
      </c>
      <c r="D123" s="301">
        <v>6</v>
      </c>
      <c r="E123" s="628">
        <v>20400</v>
      </c>
      <c r="F123" s="303">
        <v>240</v>
      </c>
      <c r="G123" s="352">
        <f>SUM(G124:G125)</f>
        <v>1735.2</v>
      </c>
      <c r="H123" s="364">
        <f>SUM(H124:H125)</f>
        <v>0</v>
      </c>
      <c r="I123" s="364">
        <f>SUM(I124:I125)</f>
        <v>1735.2</v>
      </c>
      <c r="J123" s="364">
        <f>SUM(J124:J125)</f>
        <v>1547.2</v>
      </c>
      <c r="K123" s="364">
        <f>SUM(K124:K125)</f>
        <v>1547.2</v>
      </c>
    </row>
    <row r="124" spans="1:11" ht="27" customHeight="1" x14ac:dyDescent="0.2">
      <c r="A124" s="304" t="s">
        <v>1042</v>
      </c>
      <c r="B124" s="300" t="s">
        <v>567</v>
      </c>
      <c r="C124" s="301">
        <v>10</v>
      </c>
      <c r="D124" s="301">
        <v>6</v>
      </c>
      <c r="E124" s="628">
        <v>20400</v>
      </c>
      <c r="F124" s="303">
        <v>242</v>
      </c>
      <c r="G124" s="352">
        <v>197.4</v>
      </c>
      <c r="H124" s="364"/>
      <c r="I124" s="629">
        <f t="shared" si="4"/>
        <v>197.4</v>
      </c>
      <c r="J124" s="630">
        <v>60</v>
      </c>
      <c r="K124" s="630">
        <v>60</v>
      </c>
    </row>
    <row r="125" spans="1:11" s="351" customFormat="1" ht="29.25" customHeight="1" x14ac:dyDescent="0.2">
      <c r="A125" s="304" t="s">
        <v>580</v>
      </c>
      <c r="B125" s="300" t="s">
        <v>567</v>
      </c>
      <c r="C125" s="301">
        <v>10</v>
      </c>
      <c r="D125" s="301">
        <v>6</v>
      </c>
      <c r="E125" s="628">
        <v>20400</v>
      </c>
      <c r="F125" s="303">
        <v>244</v>
      </c>
      <c r="G125" s="352">
        <v>1537.8</v>
      </c>
      <c r="H125" s="364"/>
      <c r="I125" s="629">
        <f t="shared" si="4"/>
        <v>1537.8</v>
      </c>
      <c r="J125" s="630">
        <v>1487.2</v>
      </c>
      <c r="K125" s="630">
        <v>1487.2</v>
      </c>
    </row>
    <row r="126" spans="1:11" ht="13.5" customHeight="1" x14ac:dyDescent="0.25">
      <c r="A126" s="345" t="s">
        <v>630</v>
      </c>
      <c r="B126" s="346" t="s">
        <v>631</v>
      </c>
      <c r="C126" s="347" t="s">
        <v>358</v>
      </c>
      <c r="D126" s="347" t="s">
        <v>358</v>
      </c>
      <c r="E126" s="636" t="s">
        <v>358</v>
      </c>
      <c r="F126" s="349" t="s">
        <v>358</v>
      </c>
      <c r="G126" s="350">
        <f>SUM(G131+G127)</f>
        <v>21466.7</v>
      </c>
      <c r="H126" s="623">
        <f>SUM(H131+H127)</f>
        <v>0</v>
      </c>
      <c r="I126" s="623">
        <f>SUM(I131+I127)</f>
        <v>21466.7</v>
      </c>
      <c r="J126" s="623">
        <f>SUM(J131)</f>
        <v>4776.1000000000004</v>
      </c>
      <c r="K126" s="623">
        <f>SUM(K131)</f>
        <v>4776.1000000000004</v>
      </c>
    </row>
    <row r="127" spans="1:11" ht="13.5" customHeight="1" x14ac:dyDescent="0.25">
      <c r="A127" s="361" t="s">
        <v>362</v>
      </c>
      <c r="B127" s="357" t="s">
        <v>631</v>
      </c>
      <c r="C127" s="347">
        <v>5</v>
      </c>
      <c r="D127" s="347"/>
      <c r="E127" s="636"/>
      <c r="F127" s="349"/>
      <c r="G127" s="350">
        <f>G128</f>
        <v>3.3</v>
      </c>
      <c r="H127" s="623">
        <f t="shared" ref="H127:I129" si="9">H128</f>
        <v>0</v>
      </c>
      <c r="I127" s="623">
        <f t="shared" si="9"/>
        <v>3.3</v>
      </c>
      <c r="J127" s="623"/>
      <c r="K127" s="623"/>
    </row>
    <row r="128" spans="1:11" ht="23.25" customHeight="1" x14ac:dyDescent="0.25">
      <c r="A128" s="222" t="s">
        <v>1179</v>
      </c>
      <c r="B128" s="357" t="s">
        <v>631</v>
      </c>
      <c r="C128" s="358">
        <v>5</v>
      </c>
      <c r="D128" s="358">
        <v>5</v>
      </c>
      <c r="E128" s="636"/>
      <c r="F128" s="349"/>
      <c r="G128" s="350">
        <f>G129</f>
        <v>3.3</v>
      </c>
      <c r="H128" s="627">
        <f t="shared" si="9"/>
        <v>0</v>
      </c>
      <c r="I128" s="627">
        <f t="shared" si="9"/>
        <v>3.3</v>
      </c>
      <c r="J128" s="623"/>
      <c r="K128" s="623"/>
    </row>
    <row r="129" spans="1:11" ht="24.75" customHeight="1" x14ac:dyDescent="0.2">
      <c r="A129" s="315" t="s">
        <v>1180</v>
      </c>
      <c r="B129" s="300" t="s">
        <v>631</v>
      </c>
      <c r="C129" s="301">
        <v>5</v>
      </c>
      <c r="D129" s="301">
        <v>5</v>
      </c>
      <c r="E129" s="628">
        <v>5222708</v>
      </c>
      <c r="F129" s="303"/>
      <c r="G129" s="352">
        <f>G130</f>
        <v>3.3</v>
      </c>
      <c r="H129" s="364">
        <f t="shared" si="9"/>
        <v>0</v>
      </c>
      <c r="I129" s="364">
        <f t="shared" si="9"/>
        <v>3.3</v>
      </c>
      <c r="J129" s="364"/>
      <c r="K129" s="364"/>
    </row>
    <row r="130" spans="1:11" ht="13.5" customHeight="1" x14ac:dyDescent="0.2">
      <c r="A130" s="304" t="s">
        <v>580</v>
      </c>
      <c r="B130" s="300" t="s">
        <v>631</v>
      </c>
      <c r="C130" s="301">
        <v>5</v>
      </c>
      <c r="D130" s="301">
        <v>5</v>
      </c>
      <c r="E130" s="628">
        <v>5222708</v>
      </c>
      <c r="F130" s="303">
        <v>244</v>
      </c>
      <c r="G130" s="352">
        <v>3.3</v>
      </c>
      <c r="H130" s="364"/>
      <c r="I130" s="629">
        <f t="shared" si="4"/>
        <v>3.3</v>
      </c>
      <c r="J130" s="364"/>
      <c r="K130" s="364"/>
    </row>
    <row r="131" spans="1:11" s="338" customFormat="1" ht="13.5" customHeight="1" x14ac:dyDescent="0.2">
      <c r="A131" s="356" t="s">
        <v>367</v>
      </c>
      <c r="B131" s="357" t="s">
        <v>631</v>
      </c>
      <c r="C131" s="358">
        <v>10</v>
      </c>
      <c r="D131" s="358" t="s">
        <v>358</v>
      </c>
      <c r="E131" s="624" t="s">
        <v>358</v>
      </c>
      <c r="F131" s="625" t="s">
        <v>358</v>
      </c>
      <c r="G131" s="626">
        <f>SUM(G132+G139)</f>
        <v>21463.4</v>
      </c>
      <c r="H131" s="627">
        <f>SUM(H132+H139)</f>
        <v>0</v>
      </c>
      <c r="I131" s="627">
        <f>SUM(I132+I139)</f>
        <v>21463.4</v>
      </c>
      <c r="J131" s="627">
        <f>SUM(J132+J139)</f>
        <v>4776.1000000000004</v>
      </c>
      <c r="K131" s="627">
        <f>SUM(K132+K139)</f>
        <v>4776.1000000000004</v>
      </c>
    </row>
    <row r="132" spans="1:11" s="338" customFormat="1" ht="13.5" customHeight="1" x14ac:dyDescent="0.2">
      <c r="A132" s="356" t="s">
        <v>299</v>
      </c>
      <c r="B132" s="357" t="s">
        <v>631</v>
      </c>
      <c r="C132" s="358">
        <v>10</v>
      </c>
      <c r="D132" s="358">
        <v>3</v>
      </c>
      <c r="E132" s="624" t="s">
        <v>358</v>
      </c>
      <c r="F132" s="625" t="s">
        <v>358</v>
      </c>
      <c r="G132" s="626">
        <f>G133+G136</f>
        <v>6217.4</v>
      </c>
      <c r="H132" s="627">
        <f>H133+H136</f>
        <v>0</v>
      </c>
      <c r="I132" s="627">
        <f>I133+I136</f>
        <v>6217.4</v>
      </c>
      <c r="J132" s="627">
        <f>J133+J136</f>
        <v>657</v>
      </c>
      <c r="K132" s="627">
        <f>K133+K136</f>
        <v>657</v>
      </c>
    </row>
    <row r="133" spans="1:11" s="338" customFormat="1" ht="87" customHeight="1" x14ac:dyDescent="0.2">
      <c r="A133" s="356" t="s">
        <v>633</v>
      </c>
      <c r="B133" s="357" t="s">
        <v>631</v>
      </c>
      <c r="C133" s="358">
        <v>10</v>
      </c>
      <c r="D133" s="358">
        <v>3</v>
      </c>
      <c r="E133" s="624">
        <v>5053401</v>
      </c>
      <c r="F133" s="625" t="s">
        <v>358</v>
      </c>
      <c r="G133" s="626">
        <f>G134</f>
        <v>803</v>
      </c>
      <c r="H133" s="627">
        <f>H134</f>
        <v>0</v>
      </c>
      <c r="I133" s="627">
        <f t="shared" ref="I133:K134" si="10">I134</f>
        <v>803</v>
      </c>
      <c r="J133" s="627">
        <f t="shared" si="10"/>
        <v>0</v>
      </c>
      <c r="K133" s="627">
        <f t="shared" si="10"/>
        <v>0</v>
      </c>
    </row>
    <row r="134" spans="1:11" ht="29.25" customHeight="1" x14ac:dyDescent="0.2">
      <c r="A134" s="304" t="s">
        <v>612</v>
      </c>
      <c r="B134" s="300" t="s">
        <v>631</v>
      </c>
      <c r="C134" s="301">
        <v>10</v>
      </c>
      <c r="D134" s="301">
        <v>3</v>
      </c>
      <c r="E134" s="628">
        <v>5053401</v>
      </c>
      <c r="F134" s="303">
        <v>320</v>
      </c>
      <c r="G134" s="352">
        <f>G135</f>
        <v>803</v>
      </c>
      <c r="H134" s="364">
        <f>H135</f>
        <v>0</v>
      </c>
      <c r="I134" s="364">
        <f t="shared" si="10"/>
        <v>803</v>
      </c>
      <c r="J134" s="364">
        <f t="shared" si="10"/>
        <v>0</v>
      </c>
      <c r="K134" s="364">
        <f t="shared" si="10"/>
        <v>0</v>
      </c>
    </row>
    <row r="135" spans="1:11" ht="33" customHeight="1" x14ac:dyDescent="0.2">
      <c r="A135" s="304" t="s">
        <v>634</v>
      </c>
      <c r="B135" s="300" t="s">
        <v>631</v>
      </c>
      <c r="C135" s="301">
        <v>10</v>
      </c>
      <c r="D135" s="301">
        <v>3</v>
      </c>
      <c r="E135" s="628">
        <v>5053401</v>
      </c>
      <c r="F135" s="303">
        <v>322</v>
      </c>
      <c r="G135" s="352">
        <v>803</v>
      </c>
      <c r="H135" s="364"/>
      <c r="I135" s="629">
        <f t="shared" si="4"/>
        <v>803</v>
      </c>
      <c r="J135" s="630"/>
      <c r="K135" s="630"/>
    </row>
    <row r="136" spans="1:11" s="338" customFormat="1" ht="63" customHeight="1" x14ac:dyDescent="0.2">
      <c r="A136" s="356" t="s">
        <v>635</v>
      </c>
      <c r="B136" s="357" t="s">
        <v>631</v>
      </c>
      <c r="C136" s="358">
        <v>10</v>
      </c>
      <c r="D136" s="358">
        <v>3</v>
      </c>
      <c r="E136" s="624">
        <v>5053402</v>
      </c>
      <c r="F136" s="625" t="s">
        <v>358</v>
      </c>
      <c r="G136" s="626">
        <f t="shared" ref="G136:K137" si="11">SUM(G137)</f>
        <v>5414.4</v>
      </c>
      <c r="H136" s="627">
        <f t="shared" si="11"/>
        <v>0</v>
      </c>
      <c r="I136" s="627">
        <f t="shared" si="11"/>
        <v>5414.4</v>
      </c>
      <c r="J136" s="627">
        <f t="shared" si="11"/>
        <v>657</v>
      </c>
      <c r="K136" s="627">
        <f t="shared" si="11"/>
        <v>657</v>
      </c>
    </row>
    <row r="137" spans="1:11" ht="33.75" customHeight="1" x14ac:dyDescent="0.2">
      <c r="A137" s="304" t="s">
        <v>612</v>
      </c>
      <c r="B137" s="300" t="s">
        <v>631</v>
      </c>
      <c r="C137" s="301">
        <v>10</v>
      </c>
      <c r="D137" s="301">
        <v>3</v>
      </c>
      <c r="E137" s="628">
        <v>5053402</v>
      </c>
      <c r="F137" s="303">
        <v>320</v>
      </c>
      <c r="G137" s="352">
        <f t="shared" si="11"/>
        <v>5414.4</v>
      </c>
      <c r="H137" s="364">
        <f t="shared" si="11"/>
        <v>0</v>
      </c>
      <c r="I137" s="364">
        <f t="shared" si="11"/>
        <v>5414.4</v>
      </c>
      <c r="J137" s="364">
        <f t="shared" si="11"/>
        <v>657</v>
      </c>
      <c r="K137" s="364">
        <f t="shared" si="11"/>
        <v>657</v>
      </c>
    </row>
    <row r="138" spans="1:11" ht="21" customHeight="1" x14ac:dyDescent="0.2">
      <c r="A138" s="304" t="s">
        <v>634</v>
      </c>
      <c r="B138" s="300" t="s">
        <v>631</v>
      </c>
      <c r="C138" s="301">
        <v>10</v>
      </c>
      <c r="D138" s="301">
        <v>3</v>
      </c>
      <c r="E138" s="628">
        <v>5053402</v>
      </c>
      <c r="F138" s="303">
        <v>322</v>
      </c>
      <c r="G138" s="352">
        <v>5414.4</v>
      </c>
      <c r="H138" s="364"/>
      <c r="I138" s="629">
        <f t="shared" si="4"/>
        <v>5414.4</v>
      </c>
      <c r="J138" s="630">
        <v>657</v>
      </c>
      <c r="K138" s="630">
        <v>657</v>
      </c>
    </row>
    <row r="139" spans="1:11" s="338" customFormat="1" ht="13.5" customHeight="1" x14ac:dyDescent="0.2">
      <c r="A139" s="356" t="s">
        <v>368</v>
      </c>
      <c r="B139" s="357" t="s">
        <v>631</v>
      </c>
      <c r="C139" s="358">
        <v>10</v>
      </c>
      <c r="D139" s="358">
        <v>4</v>
      </c>
      <c r="E139" s="624" t="s">
        <v>358</v>
      </c>
      <c r="F139" s="625" t="s">
        <v>358</v>
      </c>
      <c r="G139" s="626">
        <f t="shared" ref="G139:K141" si="12">G140</f>
        <v>15246</v>
      </c>
      <c r="H139" s="627">
        <f t="shared" si="12"/>
        <v>0</v>
      </c>
      <c r="I139" s="627">
        <f t="shared" si="12"/>
        <v>15246</v>
      </c>
      <c r="J139" s="627">
        <f t="shared" si="12"/>
        <v>4119.1000000000004</v>
      </c>
      <c r="K139" s="627">
        <f t="shared" si="12"/>
        <v>4119.1000000000004</v>
      </c>
    </row>
    <row r="140" spans="1:11" s="338" customFormat="1" ht="63" customHeight="1" x14ac:dyDescent="0.2">
      <c r="A140" s="356" t="s">
        <v>637</v>
      </c>
      <c r="B140" s="357" t="s">
        <v>631</v>
      </c>
      <c r="C140" s="358">
        <v>10</v>
      </c>
      <c r="D140" s="358">
        <v>4</v>
      </c>
      <c r="E140" s="624">
        <v>5053600</v>
      </c>
      <c r="F140" s="625" t="s">
        <v>358</v>
      </c>
      <c r="G140" s="626">
        <f t="shared" si="12"/>
        <v>15246</v>
      </c>
      <c r="H140" s="627">
        <f t="shared" si="12"/>
        <v>0</v>
      </c>
      <c r="I140" s="627">
        <f t="shared" si="12"/>
        <v>15246</v>
      </c>
      <c r="J140" s="627">
        <f t="shared" si="12"/>
        <v>4119.1000000000004</v>
      </c>
      <c r="K140" s="627">
        <f t="shared" si="12"/>
        <v>4119.1000000000004</v>
      </c>
    </row>
    <row r="141" spans="1:11" ht="36.75" customHeight="1" x14ac:dyDescent="0.2">
      <c r="A141" s="304" t="s">
        <v>612</v>
      </c>
      <c r="B141" s="300" t="s">
        <v>631</v>
      </c>
      <c r="C141" s="301">
        <v>10</v>
      </c>
      <c r="D141" s="301">
        <v>4</v>
      </c>
      <c r="E141" s="628">
        <v>5053600</v>
      </c>
      <c r="F141" s="303">
        <v>320</v>
      </c>
      <c r="G141" s="352">
        <f t="shared" si="12"/>
        <v>15246</v>
      </c>
      <c r="H141" s="364">
        <f t="shared" si="12"/>
        <v>0</v>
      </c>
      <c r="I141" s="364">
        <f t="shared" si="12"/>
        <v>15246</v>
      </c>
      <c r="J141" s="364">
        <f t="shared" si="12"/>
        <v>4119.1000000000004</v>
      </c>
      <c r="K141" s="364">
        <f t="shared" si="12"/>
        <v>4119.1000000000004</v>
      </c>
    </row>
    <row r="142" spans="1:11" s="351" customFormat="1" ht="26.25" customHeight="1" x14ac:dyDescent="0.2">
      <c r="A142" s="304" t="s">
        <v>638</v>
      </c>
      <c r="B142" s="300" t="s">
        <v>631</v>
      </c>
      <c r="C142" s="301">
        <v>10</v>
      </c>
      <c r="D142" s="301">
        <v>4</v>
      </c>
      <c r="E142" s="628">
        <v>5053600</v>
      </c>
      <c r="F142" s="303">
        <v>323</v>
      </c>
      <c r="G142" s="352">
        <v>15246</v>
      </c>
      <c r="H142" s="364"/>
      <c r="I142" s="629">
        <f t="shared" si="4"/>
        <v>15246</v>
      </c>
      <c r="J142" s="630">
        <v>4119.1000000000004</v>
      </c>
      <c r="K142" s="630">
        <v>4119.1000000000004</v>
      </c>
    </row>
    <row r="143" spans="1:11" ht="30" customHeight="1" x14ac:dyDescent="0.25">
      <c r="A143" s="345" t="s">
        <v>639</v>
      </c>
      <c r="B143" s="346" t="s">
        <v>640</v>
      </c>
      <c r="C143" s="347"/>
      <c r="D143" s="347"/>
      <c r="E143" s="636"/>
      <c r="F143" s="349"/>
      <c r="G143" s="350">
        <f>SUM(G144+G198)</f>
        <v>737816</v>
      </c>
      <c r="H143" s="623">
        <f>SUM(H144+H198)</f>
        <v>0</v>
      </c>
      <c r="I143" s="623">
        <f>SUM(I144+I198)</f>
        <v>737816</v>
      </c>
      <c r="J143" s="623">
        <f>SUM(J144+J198)</f>
        <v>761459.1</v>
      </c>
      <c r="K143" s="623">
        <f>SUM(K144+K198)</f>
        <v>800213</v>
      </c>
    </row>
    <row r="144" spans="1:11" s="338" customFormat="1" ht="13.5" customHeight="1" x14ac:dyDescent="0.2">
      <c r="A144" s="356" t="s">
        <v>641</v>
      </c>
      <c r="B144" s="357" t="s">
        <v>640</v>
      </c>
      <c r="C144" s="358">
        <v>7</v>
      </c>
      <c r="D144" s="358"/>
      <c r="E144" s="624"/>
      <c r="F144" s="625"/>
      <c r="G144" s="626">
        <f>G145+G158+G190+G194</f>
        <v>723578</v>
      </c>
      <c r="H144" s="627">
        <f>H145+H158+H190+H194</f>
        <v>0</v>
      </c>
      <c r="I144" s="627">
        <f>I145+I158+I190+I194</f>
        <v>723578</v>
      </c>
      <c r="J144" s="627">
        <f>J145+J158+J190+J194</f>
        <v>746394.1</v>
      </c>
      <c r="K144" s="627">
        <f>K145+K158+K190+K194</f>
        <v>785148</v>
      </c>
    </row>
    <row r="145" spans="1:11" s="338" customFormat="1" ht="19.5" customHeight="1" x14ac:dyDescent="0.2">
      <c r="A145" s="356" t="s">
        <v>786</v>
      </c>
      <c r="B145" s="357" t="s">
        <v>640</v>
      </c>
      <c r="C145" s="358">
        <v>7</v>
      </c>
      <c r="D145" s="358">
        <v>1</v>
      </c>
      <c r="E145" s="624"/>
      <c r="F145" s="625"/>
      <c r="G145" s="626">
        <f>G146+G151</f>
        <v>3905.8</v>
      </c>
      <c r="H145" s="627">
        <f>H146+H151</f>
        <v>0</v>
      </c>
      <c r="I145" s="627">
        <f>I146+I151</f>
        <v>3905.8</v>
      </c>
      <c r="J145" s="627">
        <f>J146+J151</f>
        <v>4167</v>
      </c>
      <c r="K145" s="627">
        <f>K146+K151</f>
        <v>4328</v>
      </c>
    </row>
    <row r="146" spans="1:11" s="338" customFormat="1" ht="42.75" customHeight="1" x14ac:dyDescent="0.2">
      <c r="A146" s="356" t="s">
        <v>787</v>
      </c>
      <c r="B146" s="357" t="s">
        <v>640</v>
      </c>
      <c r="C146" s="358">
        <v>7</v>
      </c>
      <c r="D146" s="358">
        <v>1</v>
      </c>
      <c r="E146" s="624">
        <v>4209900</v>
      </c>
      <c r="F146" s="625" t="s">
        <v>358</v>
      </c>
      <c r="G146" s="626">
        <f>G147+G149</f>
        <v>2529</v>
      </c>
      <c r="H146" s="627">
        <f>H147+H149</f>
        <v>0</v>
      </c>
      <c r="I146" s="627">
        <f>I147+I149</f>
        <v>2529</v>
      </c>
      <c r="J146" s="627">
        <f>J147+J149</f>
        <v>2694</v>
      </c>
      <c r="K146" s="627">
        <f>K147+K149</f>
        <v>2855</v>
      </c>
    </row>
    <row r="147" spans="1:11" ht="15" customHeight="1" x14ac:dyDescent="0.2">
      <c r="A147" s="304" t="s">
        <v>616</v>
      </c>
      <c r="B147" s="300" t="s">
        <v>640</v>
      </c>
      <c r="C147" s="301">
        <v>7</v>
      </c>
      <c r="D147" s="301">
        <v>1</v>
      </c>
      <c r="E147" s="628">
        <v>4209900</v>
      </c>
      <c r="F147" s="303">
        <v>610</v>
      </c>
      <c r="G147" s="352">
        <f>G148</f>
        <v>2276.1</v>
      </c>
      <c r="H147" s="364">
        <f>H148</f>
        <v>0</v>
      </c>
      <c r="I147" s="364">
        <f>I148</f>
        <v>2276.1</v>
      </c>
      <c r="J147" s="364">
        <f>J148</f>
        <v>2694</v>
      </c>
      <c r="K147" s="364">
        <f>K148</f>
        <v>2855</v>
      </c>
    </row>
    <row r="148" spans="1:11" ht="18.75" customHeight="1" x14ac:dyDescent="0.2">
      <c r="A148" s="304" t="s">
        <v>584</v>
      </c>
      <c r="B148" s="300" t="s">
        <v>640</v>
      </c>
      <c r="C148" s="301">
        <v>7</v>
      </c>
      <c r="D148" s="301">
        <v>1</v>
      </c>
      <c r="E148" s="628">
        <v>4209900</v>
      </c>
      <c r="F148" s="303">
        <v>612</v>
      </c>
      <c r="G148" s="352">
        <v>2276.1</v>
      </c>
      <c r="H148" s="364"/>
      <c r="I148" s="629">
        <f t="shared" ref="I148:I202" si="13">G148+H148</f>
        <v>2276.1</v>
      </c>
      <c r="J148" s="630">
        <v>2694</v>
      </c>
      <c r="K148" s="630">
        <v>2855</v>
      </c>
    </row>
    <row r="149" spans="1:11" ht="18.75" customHeight="1" x14ac:dyDescent="0.2">
      <c r="A149" s="312" t="s">
        <v>598</v>
      </c>
      <c r="B149" s="300" t="s">
        <v>640</v>
      </c>
      <c r="C149" s="301">
        <v>7</v>
      </c>
      <c r="D149" s="301">
        <v>1</v>
      </c>
      <c r="E149" s="628">
        <v>4209900</v>
      </c>
      <c r="F149" s="303">
        <v>620</v>
      </c>
      <c r="G149" s="352">
        <f>G150</f>
        <v>252.9</v>
      </c>
      <c r="H149" s="364">
        <f>H150</f>
        <v>0</v>
      </c>
      <c r="I149" s="364">
        <f>I150</f>
        <v>252.9</v>
      </c>
      <c r="J149" s="364">
        <f>J150</f>
        <v>0</v>
      </c>
      <c r="K149" s="364">
        <f>K150</f>
        <v>0</v>
      </c>
    </row>
    <row r="150" spans="1:11" ht="30" customHeight="1" x14ac:dyDescent="0.2">
      <c r="A150" s="312" t="s">
        <v>810</v>
      </c>
      <c r="B150" s="300" t="s">
        <v>640</v>
      </c>
      <c r="C150" s="301">
        <v>7</v>
      </c>
      <c r="D150" s="301">
        <v>1</v>
      </c>
      <c r="E150" s="628">
        <v>4209900</v>
      </c>
      <c r="F150" s="303">
        <v>622</v>
      </c>
      <c r="G150" s="352">
        <v>252.9</v>
      </c>
      <c r="H150" s="364"/>
      <c r="I150" s="629">
        <f t="shared" si="13"/>
        <v>252.9</v>
      </c>
      <c r="J150" s="630"/>
      <c r="K150" s="630"/>
    </row>
    <row r="151" spans="1:11" s="338" customFormat="1" ht="79.5" customHeight="1" x14ac:dyDescent="0.2">
      <c r="A151" s="356" t="s">
        <v>648</v>
      </c>
      <c r="B151" s="357" t="s">
        <v>640</v>
      </c>
      <c r="C151" s="358">
        <v>7</v>
      </c>
      <c r="D151" s="358">
        <v>1</v>
      </c>
      <c r="E151" s="624">
        <v>4209900</v>
      </c>
      <c r="F151" s="625" t="s">
        <v>358</v>
      </c>
      <c r="G151" s="626">
        <f>G152+G154+G156</f>
        <v>1376.8</v>
      </c>
      <c r="H151" s="627">
        <f>H152+H154+H156</f>
        <v>0</v>
      </c>
      <c r="I151" s="627">
        <f>I152+I154+I156</f>
        <v>1376.8</v>
      </c>
      <c r="J151" s="627">
        <f>J152+J154+J156</f>
        <v>1473</v>
      </c>
      <c r="K151" s="627">
        <f>K152+K154+K156</f>
        <v>1473</v>
      </c>
    </row>
    <row r="152" spans="1:11" ht="18" customHeight="1" x14ac:dyDescent="0.2">
      <c r="A152" s="304" t="s">
        <v>582</v>
      </c>
      <c r="B152" s="300" t="s">
        <v>640</v>
      </c>
      <c r="C152" s="301">
        <v>7</v>
      </c>
      <c r="D152" s="301">
        <v>1</v>
      </c>
      <c r="E152" s="628">
        <v>4209900</v>
      </c>
      <c r="F152" s="303">
        <v>610</v>
      </c>
      <c r="G152" s="352">
        <f>G153</f>
        <v>1176</v>
      </c>
      <c r="H152" s="364">
        <f>H153</f>
        <v>0</v>
      </c>
      <c r="I152" s="364">
        <f>I153</f>
        <v>1176</v>
      </c>
      <c r="J152" s="364">
        <f>J153</f>
        <v>1473</v>
      </c>
      <c r="K152" s="364">
        <f>K153</f>
        <v>1473</v>
      </c>
    </row>
    <row r="153" spans="1:11" ht="24.75" customHeight="1" x14ac:dyDescent="0.2">
      <c r="A153" s="304" t="s">
        <v>584</v>
      </c>
      <c r="B153" s="300" t="s">
        <v>640</v>
      </c>
      <c r="C153" s="301">
        <v>7</v>
      </c>
      <c r="D153" s="301">
        <v>1</v>
      </c>
      <c r="E153" s="628">
        <v>4209900</v>
      </c>
      <c r="F153" s="303">
        <v>612</v>
      </c>
      <c r="G153" s="352">
        <v>1176</v>
      </c>
      <c r="H153" s="364"/>
      <c r="I153" s="629">
        <f t="shared" si="13"/>
        <v>1176</v>
      </c>
      <c r="J153" s="630">
        <v>1473</v>
      </c>
      <c r="K153" s="630">
        <v>1473</v>
      </c>
    </row>
    <row r="154" spans="1:11" ht="24.75" customHeight="1" x14ac:dyDescent="0.2">
      <c r="A154" s="312" t="s">
        <v>598</v>
      </c>
      <c r="B154" s="300" t="s">
        <v>640</v>
      </c>
      <c r="C154" s="301">
        <v>7</v>
      </c>
      <c r="D154" s="301">
        <v>1</v>
      </c>
      <c r="E154" s="628">
        <v>4209900</v>
      </c>
      <c r="F154" s="303">
        <v>620</v>
      </c>
      <c r="G154" s="352">
        <f>G155</f>
        <v>111.1</v>
      </c>
      <c r="H154" s="364">
        <f>H155</f>
        <v>0</v>
      </c>
      <c r="I154" s="364">
        <f>I155</f>
        <v>111.1</v>
      </c>
      <c r="J154" s="364">
        <f>J155</f>
        <v>0</v>
      </c>
      <c r="K154" s="364">
        <f>K155</f>
        <v>0</v>
      </c>
    </row>
    <row r="155" spans="1:11" ht="24.75" customHeight="1" x14ac:dyDescent="0.2">
      <c r="A155" s="312" t="s">
        <v>600</v>
      </c>
      <c r="B155" s="300" t="s">
        <v>640</v>
      </c>
      <c r="C155" s="301">
        <v>7</v>
      </c>
      <c r="D155" s="301">
        <v>1</v>
      </c>
      <c r="E155" s="628">
        <v>4209900</v>
      </c>
      <c r="F155" s="303">
        <v>622</v>
      </c>
      <c r="G155" s="352">
        <v>111.1</v>
      </c>
      <c r="H155" s="364"/>
      <c r="I155" s="629">
        <f t="shared" si="13"/>
        <v>111.1</v>
      </c>
      <c r="J155" s="630"/>
      <c r="K155" s="630"/>
    </row>
    <row r="156" spans="1:11" ht="24.75" customHeight="1" x14ac:dyDescent="0.2">
      <c r="A156" s="304" t="s">
        <v>579</v>
      </c>
      <c r="B156" s="300" t="s">
        <v>640</v>
      </c>
      <c r="C156" s="301">
        <v>7</v>
      </c>
      <c r="D156" s="301">
        <v>1</v>
      </c>
      <c r="E156" s="628">
        <v>4209900</v>
      </c>
      <c r="F156" s="303">
        <v>240</v>
      </c>
      <c r="G156" s="352">
        <f>G157</f>
        <v>89.7</v>
      </c>
      <c r="H156" s="364">
        <f>H157</f>
        <v>0</v>
      </c>
      <c r="I156" s="364">
        <f>I157</f>
        <v>89.7</v>
      </c>
      <c r="J156" s="364">
        <f>J157</f>
        <v>0</v>
      </c>
      <c r="K156" s="364">
        <f>K157</f>
        <v>0</v>
      </c>
    </row>
    <row r="157" spans="1:11" ht="24.75" customHeight="1" x14ac:dyDescent="0.2">
      <c r="A157" s="304" t="s">
        <v>580</v>
      </c>
      <c r="B157" s="300" t="s">
        <v>640</v>
      </c>
      <c r="C157" s="301">
        <v>7</v>
      </c>
      <c r="D157" s="301">
        <v>1</v>
      </c>
      <c r="E157" s="628">
        <v>4209900</v>
      </c>
      <c r="F157" s="303">
        <v>244</v>
      </c>
      <c r="G157" s="352">
        <v>89.7</v>
      </c>
      <c r="H157" s="364"/>
      <c r="I157" s="629">
        <f t="shared" si="13"/>
        <v>89.7</v>
      </c>
      <c r="J157" s="630"/>
      <c r="K157" s="630"/>
    </row>
    <row r="158" spans="1:11" s="338" customFormat="1" ht="23.25" customHeight="1" x14ac:dyDescent="0.2">
      <c r="A158" s="356" t="s">
        <v>240</v>
      </c>
      <c r="B158" s="357" t="s">
        <v>640</v>
      </c>
      <c r="C158" s="358">
        <v>7</v>
      </c>
      <c r="D158" s="358">
        <v>2</v>
      </c>
      <c r="E158" s="624"/>
      <c r="F158" s="625"/>
      <c r="G158" s="626">
        <f>G162+G173+G179+G182+G159</f>
        <v>651764.69999999995</v>
      </c>
      <c r="H158" s="627">
        <f>H162+H173+H179+H182+H159</f>
        <v>0</v>
      </c>
      <c r="I158" s="626">
        <f>I162+I173+I179+I182+I159</f>
        <v>651764.69999999995</v>
      </c>
      <c r="J158" s="627">
        <f>J162+J173+J179+J182+J159</f>
        <v>673399</v>
      </c>
      <c r="K158" s="627">
        <f>K162+K173+K179+K182+K159</f>
        <v>718494</v>
      </c>
    </row>
    <row r="159" spans="1:11" s="338" customFormat="1" ht="78" customHeight="1" x14ac:dyDescent="0.2">
      <c r="A159" s="356" t="s">
        <v>648</v>
      </c>
      <c r="B159" s="357" t="s">
        <v>640</v>
      </c>
      <c r="C159" s="358">
        <v>7</v>
      </c>
      <c r="D159" s="358">
        <v>2</v>
      </c>
      <c r="E159" s="624">
        <v>4219900</v>
      </c>
      <c r="F159" s="625"/>
      <c r="G159" s="626">
        <f>G160</f>
        <v>127.2</v>
      </c>
      <c r="H159" s="627">
        <f>H160</f>
        <v>0</v>
      </c>
      <c r="I159" s="627">
        <f t="shared" ref="I159:K160" si="14">I160</f>
        <v>127.2</v>
      </c>
      <c r="J159" s="627">
        <f t="shared" si="14"/>
        <v>0</v>
      </c>
      <c r="K159" s="627">
        <f t="shared" si="14"/>
        <v>0</v>
      </c>
    </row>
    <row r="160" spans="1:11" s="338" customFormat="1" ht="23.25" customHeight="1" x14ac:dyDescent="0.2">
      <c r="A160" s="304" t="s">
        <v>582</v>
      </c>
      <c r="B160" s="300" t="s">
        <v>640</v>
      </c>
      <c r="C160" s="301">
        <v>7</v>
      </c>
      <c r="D160" s="301">
        <v>2</v>
      </c>
      <c r="E160" s="628">
        <v>4219901</v>
      </c>
      <c r="F160" s="303">
        <v>610</v>
      </c>
      <c r="G160" s="352">
        <f>G161</f>
        <v>127.2</v>
      </c>
      <c r="H160" s="364">
        <f>H161</f>
        <v>0</v>
      </c>
      <c r="I160" s="364">
        <f t="shared" si="14"/>
        <v>127.2</v>
      </c>
      <c r="J160" s="364">
        <f t="shared" si="14"/>
        <v>0</v>
      </c>
      <c r="K160" s="364">
        <f t="shared" si="14"/>
        <v>0</v>
      </c>
    </row>
    <row r="161" spans="1:11" s="338" customFormat="1" ht="23.25" customHeight="1" x14ac:dyDescent="0.2">
      <c r="A161" s="304" t="s">
        <v>584</v>
      </c>
      <c r="B161" s="300" t="s">
        <v>640</v>
      </c>
      <c r="C161" s="301">
        <v>7</v>
      </c>
      <c r="D161" s="301">
        <v>2</v>
      </c>
      <c r="E161" s="628">
        <v>4219901</v>
      </c>
      <c r="F161" s="303">
        <v>612</v>
      </c>
      <c r="G161" s="352">
        <v>127.2</v>
      </c>
      <c r="H161" s="364"/>
      <c r="I161" s="629">
        <f t="shared" si="13"/>
        <v>127.2</v>
      </c>
      <c r="J161" s="634"/>
      <c r="K161" s="634"/>
    </row>
    <row r="162" spans="1:11" s="338" customFormat="1" ht="27" customHeight="1" x14ac:dyDescent="0.2">
      <c r="A162" s="356" t="s">
        <v>788</v>
      </c>
      <c r="B162" s="357" t="s">
        <v>640</v>
      </c>
      <c r="C162" s="358">
        <v>7</v>
      </c>
      <c r="D162" s="358">
        <v>2</v>
      </c>
      <c r="E162" s="624">
        <v>5200900</v>
      </c>
      <c r="F162" s="625" t="s">
        <v>358</v>
      </c>
      <c r="G162" s="626">
        <f>SUM(G163+G168)</f>
        <v>10201.6</v>
      </c>
      <c r="H162" s="627">
        <f>SUM(H163+H168)</f>
        <v>0</v>
      </c>
      <c r="I162" s="627">
        <f>SUM(I163+I168)</f>
        <v>10201.6</v>
      </c>
      <c r="J162" s="627">
        <f>SUM(J163+J168)</f>
        <v>1799</v>
      </c>
      <c r="K162" s="627">
        <f>SUM(K163+K168)</f>
        <v>1659</v>
      </c>
    </row>
    <row r="163" spans="1:11" ht="40.5" customHeight="1" x14ac:dyDescent="0.2">
      <c r="A163" s="304" t="s">
        <v>643</v>
      </c>
      <c r="B163" s="300" t="s">
        <v>640</v>
      </c>
      <c r="C163" s="301">
        <v>7</v>
      </c>
      <c r="D163" s="301">
        <v>2</v>
      </c>
      <c r="E163" s="628">
        <v>5200901</v>
      </c>
      <c r="F163" s="303"/>
      <c r="G163" s="352">
        <f>G164+G166</f>
        <v>8322.6</v>
      </c>
      <c r="H163" s="364">
        <f>H164+H166</f>
        <v>0</v>
      </c>
      <c r="I163" s="364">
        <f>I164+I166</f>
        <v>8322.6</v>
      </c>
      <c r="J163" s="364">
        <f>J164+J166</f>
        <v>0</v>
      </c>
      <c r="K163" s="364">
        <f>K164+K166</f>
        <v>0</v>
      </c>
    </row>
    <row r="164" spans="1:11" ht="27" customHeight="1" x14ac:dyDescent="0.2">
      <c r="A164" s="304" t="s">
        <v>582</v>
      </c>
      <c r="B164" s="300" t="s">
        <v>640</v>
      </c>
      <c r="C164" s="301">
        <v>7</v>
      </c>
      <c r="D164" s="301">
        <v>2</v>
      </c>
      <c r="E164" s="628">
        <v>5200901</v>
      </c>
      <c r="F164" s="303">
        <v>610</v>
      </c>
      <c r="G164" s="352">
        <f>G165</f>
        <v>5985</v>
      </c>
      <c r="H164" s="364">
        <f>SUM(H165)</f>
        <v>0</v>
      </c>
      <c r="I164" s="364">
        <f>SUM(I165)</f>
        <v>5985</v>
      </c>
      <c r="J164" s="364">
        <f>SUM(J165)</f>
        <v>0</v>
      </c>
      <c r="K164" s="364">
        <f>SUM(K165)</f>
        <v>0</v>
      </c>
    </row>
    <row r="165" spans="1:11" ht="39.75" customHeight="1" x14ac:dyDescent="0.2">
      <c r="A165" s="304" t="s">
        <v>590</v>
      </c>
      <c r="B165" s="300" t="s">
        <v>640</v>
      </c>
      <c r="C165" s="301">
        <v>7</v>
      </c>
      <c r="D165" s="301">
        <v>2</v>
      </c>
      <c r="E165" s="628">
        <v>5200901</v>
      </c>
      <c r="F165" s="303">
        <v>611</v>
      </c>
      <c r="G165" s="352">
        <v>5985</v>
      </c>
      <c r="H165" s="786"/>
      <c r="I165" s="629">
        <f t="shared" si="13"/>
        <v>5985</v>
      </c>
      <c r="J165" s="630"/>
      <c r="K165" s="630"/>
    </row>
    <row r="166" spans="1:11" ht="27" customHeight="1" x14ac:dyDescent="0.2">
      <c r="A166" s="304" t="s">
        <v>598</v>
      </c>
      <c r="B166" s="300" t="s">
        <v>640</v>
      </c>
      <c r="C166" s="301">
        <v>7</v>
      </c>
      <c r="D166" s="301">
        <v>2</v>
      </c>
      <c r="E166" s="628">
        <v>5200901</v>
      </c>
      <c r="F166" s="303">
        <v>620</v>
      </c>
      <c r="G166" s="352">
        <f>G167</f>
        <v>2337.6</v>
      </c>
      <c r="H166" s="364">
        <f>SUM(H167)</f>
        <v>0</v>
      </c>
      <c r="I166" s="364">
        <f>SUM(I167)</f>
        <v>2337.6</v>
      </c>
      <c r="J166" s="364">
        <f>SUM(J167)</f>
        <v>0</v>
      </c>
      <c r="K166" s="364">
        <f>SUM(K167)</f>
        <v>0</v>
      </c>
    </row>
    <row r="167" spans="1:11" ht="36" customHeight="1" x14ac:dyDescent="0.2">
      <c r="A167" s="304" t="s">
        <v>599</v>
      </c>
      <c r="B167" s="300" t="s">
        <v>640</v>
      </c>
      <c r="C167" s="301">
        <v>7</v>
      </c>
      <c r="D167" s="301">
        <v>2</v>
      </c>
      <c r="E167" s="628">
        <v>5200901</v>
      </c>
      <c r="F167" s="303">
        <v>621</v>
      </c>
      <c r="G167" s="352">
        <v>2337.6</v>
      </c>
      <c r="H167" s="364"/>
      <c r="I167" s="629">
        <f t="shared" si="13"/>
        <v>2337.6</v>
      </c>
      <c r="J167" s="630"/>
      <c r="K167" s="630"/>
    </row>
    <row r="168" spans="1:11" ht="43.5" customHeight="1" x14ac:dyDescent="0.2">
      <c r="A168" s="304" t="s">
        <v>643</v>
      </c>
      <c r="B168" s="300" t="s">
        <v>640</v>
      </c>
      <c r="C168" s="301">
        <v>7</v>
      </c>
      <c r="D168" s="301">
        <v>2</v>
      </c>
      <c r="E168" s="628">
        <v>5200902</v>
      </c>
      <c r="F168" s="303" t="s">
        <v>358</v>
      </c>
      <c r="G168" s="352">
        <f>G169+G171</f>
        <v>1879</v>
      </c>
      <c r="H168" s="364">
        <f>H169+H171</f>
        <v>0</v>
      </c>
      <c r="I168" s="364">
        <f>I169+I171</f>
        <v>1879</v>
      </c>
      <c r="J168" s="364">
        <f>J169+J171</f>
        <v>1799</v>
      </c>
      <c r="K168" s="364">
        <f>K169+K171</f>
        <v>1659</v>
      </c>
    </row>
    <row r="169" spans="1:11" ht="24" customHeight="1" x14ac:dyDescent="0.2">
      <c r="A169" s="304" t="s">
        <v>582</v>
      </c>
      <c r="B169" s="300" t="s">
        <v>640</v>
      </c>
      <c r="C169" s="301">
        <v>7</v>
      </c>
      <c r="D169" s="301">
        <v>2</v>
      </c>
      <c r="E169" s="628">
        <v>5200902</v>
      </c>
      <c r="F169" s="303">
        <v>610</v>
      </c>
      <c r="G169" s="352">
        <f>SUM(G170)</f>
        <v>1390.5</v>
      </c>
      <c r="H169" s="364">
        <f>SUM(H170)</f>
        <v>0</v>
      </c>
      <c r="I169" s="364">
        <f>SUM(I170)</f>
        <v>1390.5</v>
      </c>
      <c r="J169" s="364">
        <f>SUM(J170)</f>
        <v>1373.4</v>
      </c>
      <c r="K169" s="364">
        <f>SUM(K170)</f>
        <v>1260.3</v>
      </c>
    </row>
    <row r="170" spans="1:11" ht="39.75" customHeight="1" x14ac:dyDescent="0.2">
      <c r="A170" s="304" t="s">
        <v>590</v>
      </c>
      <c r="B170" s="300" t="s">
        <v>640</v>
      </c>
      <c r="C170" s="301">
        <v>7</v>
      </c>
      <c r="D170" s="301">
        <v>2</v>
      </c>
      <c r="E170" s="628">
        <v>5200902</v>
      </c>
      <c r="F170" s="303">
        <v>611</v>
      </c>
      <c r="G170" s="352">
        <v>1390.5</v>
      </c>
      <c r="H170" s="364"/>
      <c r="I170" s="629">
        <f t="shared" si="13"/>
        <v>1390.5</v>
      </c>
      <c r="J170" s="630">
        <v>1373.4</v>
      </c>
      <c r="K170" s="630">
        <v>1260.3</v>
      </c>
    </row>
    <row r="171" spans="1:11" ht="32.25" customHeight="1" x14ac:dyDescent="0.2">
      <c r="A171" s="304" t="s">
        <v>598</v>
      </c>
      <c r="B171" s="300" t="s">
        <v>640</v>
      </c>
      <c r="C171" s="301">
        <v>7</v>
      </c>
      <c r="D171" s="301">
        <v>2</v>
      </c>
      <c r="E171" s="628">
        <v>5200902</v>
      </c>
      <c r="F171" s="303">
        <v>620</v>
      </c>
      <c r="G171" s="352">
        <f>SUM(G172)</f>
        <v>488.5</v>
      </c>
      <c r="H171" s="364">
        <f>SUM(H172)</f>
        <v>0</v>
      </c>
      <c r="I171" s="364">
        <f>SUM(I172)</f>
        <v>488.5</v>
      </c>
      <c r="J171" s="364">
        <f>SUM(J172)</f>
        <v>425.6</v>
      </c>
      <c r="K171" s="364">
        <f>SUM(K172)</f>
        <v>398.7</v>
      </c>
    </row>
    <row r="172" spans="1:11" ht="45" customHeight="1" x14ac:dyDescent="0.2">
      <c r="A172" s="304" t="s">
        <v>599</v>
      </c>
      <c r="B172" s="300" t="s">
        <v>640</v>
      </c>
      <c r="C172" s="301">
        <v>7</v>
      </c>
      <c r="D172" s="301">
        <v>2</v>
      </c>
      <c r="E172" s="628">
        <v>5200902</v>
      </c>
      <c r="F172" s="303">
        <v>621</v>
      </c>
      <c r="G172" s="352">
        <v>488.5</v>
      </c>
      <c r="H172" s="364"/>
      <c r="I172" s="629">
        <f t="shared" si="13"/>
        <v>488.5</v>
      </c>
      <c r="J172" s="630">
        <v>425.6</v>
      </c>
      <c r="K172" s="630">
        <v>398.7</v>
      </c>
    </row>
    <row r="173" spans="1:11" s="338" customFormat="1" ht="36" customHeight="1" x14ac:dyDescent="0.2">
      <c r="A173" s="356" t="s">
        <v>789</v>
      </c>
      <c r="B173" s="357" t="s">
        <v>640</v>
      </c>
      <c r="C173" s="358">
        <v>7</v>
      </c>
      <c r="D173" s="358">
        <v>2</v>
      </c>
      <c r="E173" s="624">
        <v>4219900</v>
      </c>
      <c r="F173" s="625" t="s">
        <v>358</v>
      </c>
      <c r="G173" s="626">
        <f>G174+G176+G178</f>
        <v>639273</v>
      </c>
      <c r="H173" s="627">
        <f>H174+H176+H178</f>
        <v>0</v>
      </c>
      <c r="I173" s="627">
        <f>I174+I176+I178</f>
        <v>639273</v>
      </c>
      <c r="J173" s="627">
        <f>J174+J176+J178</f>
        <v>670534</v>
      </c>
      <c r="K173" s="627">
        <f>K174+K176+K178</f>
        <v>715769</v>
      </c>
    </row>
    <row r="174" spans="1:11" ht="19.5" customHeight="1" x14ac:dyDescent="0.2">
      <c r="A174" s="304" t="s">
        <v>582</v>
      </c>
      <c r="B174" s="300" t="s">
        <v>640</v>
      </c>
      <c r="C174" s="301">
        <v>7</v>
      </c>
      <c r="D174" s="301">
        <v>2</v>
      </c>
      <c r="E174" s="628">
        <v>4219900</v>
      </c>
      <c r="F174" s="303">
        <v>610</v>
      </c>
      <c r="G174" s="352">
        <f>G175</f>
        <v>479054.3</v>
      </c>
      <c r="H174" s="364">
        <f>H175</f>
        <v>0</v>
      </c>
      <c r="I174" s="364">
        <f>I175</f>
        <v>479054.3</v>
      </c>
      <c r="J174" s="364">
        <f>J175</f>
        <v>670534</v>
      </c>
      <c r="K174" s="364">
        <f>K175</f>
        <v>715769</v>
      </c>
    </row>
    <row r="175" spans="1:11" ht="45.75" customHeight="1" x14ac:dyDescent="0.2">
      <c r="A175" s="304" t="s">
        <v>590</v>
      </c>
      <c r="B175" s="300" t="s">
        <v>640</v>
      </c>
      <c r="C175" s="301">
        <v>7</v>
      </c>
      <c r="D175" s="301">
        <v>2</v>
      </c>
      <c r="E175" s="628">
        <v>4219900</v>
      </c>
      <c r="F175" s="303">
        <v>611</v>
      </c>
      <c r="G175" s="352">
        <v>479054.3</v>
      </c>
      <c r="H175" s="786"/>
      <c r="I175" s="629">
        <f t="shared" si="13"/>
        <v>479054.3</v>
      </c>
      <c r="J175" s="630">
        <v>670534</v>
      </c>
      <c r="K175" s="630">
        <v>715769</v>
      </c>
    </row>
    <row r="176" spans="1:11" ht="21" customHeight="1" x14ac:dyDescent="0.2">
      <c r="A176" s="304" t="s">
        <v>598</v>
      </c>
      <c r="B176" s="300" t="s">
        <v>1047</v>
      </c>
      <c r="C176" s="301">
        <v>7</v>
      </c>
      <c r="D176" s="301">
        <v>2</v>
      </c>
      <c r="E176" s="628">
        <v>4219900</v>
      </c>
      <c r="F176" s="303">
        <v>620</v>
      </c>
      <c r="G176" s="352">
        <f>G177</f>
        <v>153452.29999999999</v>
      </c>
      <c r="H176" s="364">
        <f>H177</f>
        <v>0</v>
      </c>
      <c r="I176" s="364">
        <f>I177</f>
        <v>153452.29999999999</v>
      </c>
      <c r="J176" s="364">
        <f>J177</f>
        <v>0</v>
      </c>
      <c r="K176" s="364">
        <f>K177</f>
        <v>0</v>
      </c>
    </row>
    <row r="177" spans="1:11" ht="39" customHeight="1" x14ac:dyDescent="0.2">
      <c r="A177" s="304" t="s">
        <v>599</v>
      </c>
      <c r="B177" s="300" t="s">
        <v>1048</v>
      </c>
      <c r="C177" s="301">
        <v>7</v>
      </c>
      <c r="D177" s="301">
        <v>2</v>
      </c>
      <c r="E177" s="628">
        <v>4219900</v>
      </c>
      <c r="F177" s="303">
        <v>621</v>
      </c>
      <c r="G177" s="352">
        <v>153452.29999999999</v>
      </c>
      <c r="H177" s="364"/>
      <c r="I177" s="629">
        <f t="shared" si="13"/>
        <v>153452.29999999999</v>
      </c>
      <c r="J177" s="630"/>
      <c r="K177" s="630"/>
    </row>
    <row r="178" spans="1:11" ht="31.5" customHeight="1" x14ac:dyDescent="0.2">
      <c r="A178" s="304" t="s">
        <v>1049</v>
      </c>
      <c r="B178" s="300" t="s">
        <v>1050</v>
      </c>
      <c r="C178" s="301">
        <v>7</v>
      </c>
      <c r="D178" s="301">
        <v>2</v>
      </c>
      <c r="E178" s="628">
        <v>4219900</v>
      </c>
      <c r="F178" s="303">
        <v>630</v>
      </c>
      <c r="G178" s="352">
        <v>6766.4</v>
      </c>
      <c r="H178" s="364"/>
      <c r="I178" s="629">
        <f t="shared" si="13"/>
        <v>6766.4</v>
      </c>
      <c r="J178" s="630"/>
      <c r="K178" s="630"/>
    </row>
    <row r="179" spans="1:11" s="338" customFormat="1" ht="40.5" customHeight="1" x14ac:dyDescent="0.2">
      <c r="A179" s="356" t="s">
        <v>646</v>
      </c>
      <c r="B179" s="357" t="s">
        <v>640</v>
      </c>
      <c r="C179" s="358">
        <v>7</v>
      </c>
      <c r="D179" s="358">
        <v>2</v>
      </c>
      <c r="E179" s="624">
        <v>4219900</v>
      </c>
      <c r="F179" s="625" t="s">
        <v>358</v>
      </c>
      <c r="G179" s="626">
        <f>G180</f>
        <v>1096.9000000000001</v>
      </c>
      <c r="H179" s="627">
        <f>H180</f>
        <v>0</v>
      </c>
      <c r="I179" s="627">
        <f t="shared" ref="I179:K180" si="15">I180</f>
        <v>1096.9000000000001</v>
      </c>
      <c r="J179" s="627">
        <f t="shared" si="15"/>
        <v>0</v>
      </c>
      <c r="K179" s="627">
        <f t="shared" si="15"/>
        <v>0</v>
      </c>
    </row>
    <row r="180" spans="1:11" ht="28.5" customHeight="1" x14ac:dyDescent="0.2">
      <c r="A180" s="304" t="s">
        <v>581</v>
      </c>
      <c r="B180" s="300" t="s">
        <v>640</v>
      </c>
      <c r="C180" s="301">
        <v>7</v>
      </c>
      <c r="D180" s="301">
        <v>2</v>
      </c>
      <c r="E180" s="628">
        <v>4219900</v>
      </c>
      <c r="F180" s="303">
        <v>600</v>
      </c>
      <c r="G180" s="352">
        <f>G181</f>
        <v>1096.9000000000001</v>
      </c>
      <c r="H180" s="364">
        <f>H181</f>
        <v>0</v>
      </c>
      <c r="I180" s="364">
        <f t="shared" si="15"/>
        <v>1096.9000000000001</v>
      </c>
      <c r="J180" s="364">
        <f t="shared" si="15"/>
        <v>0</v>
      </c>
      <c r="K180" s="364">
        <f t="shared" si="15"/>
        <v>0</v>
      </c>
    </row>
    <row r="181" spans="1:11" ht="25.5" customHeight="1" x14ac:dyDescent="0.2">
      <c r="A181" s="304" t="s">
        <v>1049</v>
      </c>
      <c r="B181" s="300" t="s">
        <v>640</v>
      </c>
      <c r="C181" s="301">
        <v>7</v>
      </c>
      <c r="D181" s="301">
        <v>2</v>
      </c>
      <c r="E181" s="628">
        <v>4219900</v>
      </c>
      <c r="F181" s="303">
        <v>630</v>
      </c>
      <c r="G181" s="352">
        <v>1096.9000000000001</v>
      </c>
      <c r="H181" s="364"/>
      <c r="I181" s="629">
        <f t="shared" si="13"/>
        <v>1096.9000000000001</v>
      </c>
      <c r="J181" s="630"/>
      <c r="K181" s="630"/>
    </row>
    <row r="182" spans="1:11" s="338" customFormat="1" ht="30" customHeight="1" x14ac:dyDescent="0.2">
      <c r="A182" s="356" t="s">
        <v>790</v>
      </c>
      <c r="B182" s="357" t="s">
        <v>640</v>
      </c>
      <c r="C182" s="358">
        <v>7</v>
      </c>
      <c r="D182" s="358">
        <v>2</v>
      </c>
      <c r="E182" s="624">
        <v>4219900</v>
      </c>
      <c r="F182" s="625" t="s">
        <v>358</v>
      </c>
      <c r="G182" s="626">
        <f>G183+G185+G187+G189</f>
        <v>1066</v>
      </c>
      <c r="H182" s="627">
        <f>H183+H185+H187</f>
        <v>0</v>
      </c>
      <c r="I182" s="626">
        <f>I183+I185+I187+I189</f>
        <v>1066</v>
      </c>
      <c r="J182" s="627">
        <f>J183+J185+J187</f>
        <v>1066</v>
      </c>
      <c r="K182" s="627">
        <f>K183+K185+K187</f>
        <v>1066</v>
      </c>
    </row>
    <row r="183" spans="1:11" ht="30" customHeight="1" x14ac:dyDescent="0.2">
      <c r="A183" s="304" t="s">
        <v>579</v>
      </c>
      <c r="B183" s="300" t="s">
        <v>640</v>
      </c>
      <c r="C183" s="301">
        <v>7</v>
      </c>
      <c r="D183" s="301">
        <v>2</v>
      </c>
      <c r="E183" s="628">
        <v>4219900</v>
      </c>
      <c r="F183" s="303">
        <v>240</v>
      </c>
      <c r="G183" s="352">
        <f>G184</f>
        <v>156.1</v>
      </c>
      <c r="H183" s="364">
        <f>H184</f>
        <v>0</v>
      </c>
      <c r="I183" s="364">
        <f>I184</f>
        <v>156.1</v>
      </c>
      <c r="J183" s="364">
        <f>J184</f>
        <v>0</v>
      </c>
      <c r="K183" s="364">
        <f>K184</f>
        <v>0</v>
      </c>
    </row>
    <row r="184" spans="1:11" ht="30" customHeight="1" x14ac:dyDescent="0.2">
      <c r="A184" s="304" t="s">
        <v>580</v>
      </c>
      <c r="B184" s="300" t="s">
        <v>640</v>
      </c>
      <c r="C184" s="301">
        <v>7</v>
      </c>
      <c r="D184" s="301">
        <v>2</v>
      </c>
      <c r="E184" s="628">
        <v>4219900</v>
      </c>
      <c r="F184" s="303">
        <v>244</v>
      </c>
      <c r="G184" s="352">
        <v>156.1</v>
      </c>
      <c r="H184" s="364"/>
      <c r="I184" s="629">
        <f t="shared" si="13"/>
        <v>156.1</v>
      </c>
      <c r="J184" s="630"/>
      <c r="K184" s="630"/>
    </row>
    <row r="185" spans="1:11" ht="20.25" customHeight="1" x14ac:dyDescent="0.2">
      <c r="A185" s="304" t="s">
        <v>582</v>
      </c>
      <c r="B185" s="300" t="s">
        <v>640</v>
      </c>
      <c r="C185" s="301">
        <v>7</v>
      </c>
      <c r="D185" s="301">
        <v>2</v>
      </c>
      <c r="E185" s="628">
        <v>4219900</v>
      </c>
      <c r="F185" s="303">
        <v>610</v>
      </c>
      <c r="G185" s="352">
        <f>G186</f>
        <v>658.7</v>
      </c>
      <c r="H185" s="364">
        <f>H186</f>
        <v>0</v>
      </c>
      <c r="I185" s="364">
        <f>I186</f>
        <v>658.7</v>
      </c>
      <c r="J185" s="364">
        <f>J186</f>
        <v>1066</v>
      </c>
      <c r="K185" s="364">
        <f>K186</f>
        <v>1066</v>
      </c>
    </row>
    <row r="186" spans="1:11" ht="43.5" customHeight="1" x14ac:dyDescent="0.2">
      <c r="A186" s="304" t="s">
        <v>590</v>
      </c>
      <c r="B186" s="300" t="s">
        <v>640</v>
      </c>
      <c r="C186" s="301">
        <v>7</v>
      </c>
      <c r="D186" s="301">
        <v>2</v>
      </c>
      <c r="E186" s="628">
        <v>4219900</v>
      </c>
      <c r="F186" s="303">
        <v>611</v>
      </c>
      <c r="G186" s="352">
        <v>658.7</v>
      </c>
      <c r="H186" s="364"/>
      <c r="I186" s="629">
        <f t="shared" si="13"/>
        <v>658.7</v>
      </c>
      <c r="J186" s="630">
        <v>1066</v>
      </c>
      <c r="K186" s="630">
        <v>1066</v>
      </c>
    </row>
    <row r="187" spans="1:11" ht="43.5" customHeight="1" x14ac:dyDescent="0.2">
      <c r="A187" s="304" t="s">
        <v>598</v>
      </c>
      <c r="B187" s="300" t="s">
        <v>640</v>
      </c>
      <c r="C187" s="301">
        <v>7</v>
      </c>
      <c r="D187" s="301">
        <v>2</v>
      </c>
      <c r="E187" s="628">
        <v>4219900</v>
      </c>
      <c r="F187" s="303">
        <v>620</v>
      </c>
      <c r="G187" s="352">
        <f>G188</f>
        <v>167.5</v>
      </c>
      <c r="H187" s="364">
        <f>H188</f>
        <v>0</v>
      </c>
      <c r="I187" s="364">
        <f>I188</f>
        <v>167.5</v>
      </c>
      <c r="J187" s="364">
        <f>J188</f>
        <v>0</v>
      </c>
      <c r="K187" s="364">
        <f>K188</f>
        <v>0</v>
      </c>
    </row>
    <row r="188" spans="1:11" ht="43.5" customHeight="1" x14ac:dyDescent="0.2">
      <c r="A188" s="304" t="s">
        <v>599</v>
      </c>
      <c r="B188" s="300" t="s">
        <v>640</v>
      </c>
      <c r="C188" s="301">
        <v>7</v>
      </c>
      <c r="D188" s="301">
        <v>2</v>
      </c>
      <c r="E188" s="628">
        <v>4219900</v>
      </c>
      <c r="F188" s="303">
        <v>621</v>
      </c>
      <c r="G188" s="352">
        <v>167.5</v>
      </c>
      <c r="H188" s="364"/>
      <c r="I188" s="629">
        <f t="shared" si="13"/>
        <v>167.5</v>
      </c>
      <c r="J188" s="630"/>
      <c r="K188" s="630"/>
    </row>
    <row r="189" spans="1:11" ht="43.5" customHeight="1" x14ac:dyDescent="0.2">
      <c r="A189" s="304" t="s">
        <v>1049</v>
      </c>
      <c r="B189" s="300" t="s">
        <v>640</v>
      </c>
      <c r="C189" s="301">
        <v>7</v>
      </c>
      <c r="D189" s="301">
        <v>2</v>
      </c>
      <c r="E189" s="628">
        <v>4219900</v>
      </c>
      <c r="F189" s="303">
        <v>630</v>
      </c>
      <c r="G189" s="352">
        <v>83.7</v>
      </c>
      <c r="H189" s="364"/>
      <c r="I189" s="629">
        <f t="shared" si="13"/>
        <v>83.7</v>
      </c>
      <c r="J189" s="630"/>
      <c r="K189" s="630"/>
    </row>
    <row r="190" spans="1:11" s="338" customFormat="1" ht="13.5" customHeight="1" x14ac:dyDescent="0.2">
      <c r="A190" s="356" t="s">
        <v>252</v>
      </c>
      <c r="B190" s="357" t="s">
        <v>640</v>
      </c>
      <c r="C190" s="358">
        <v>7</v>
      </c>
      <c r="D190" s="358">
        <v>7</v>
      </c>
      <c r="E190" s="624" t="s">
        <v>358</v>
      </c>
      <c r="F190" s="625" t="s">
        <v>358</v>
      </c>
      <c r="G190" s="626">
        <f>G191</f>
        <v>8155.4</v>
      </c>
      <c r="H190" s="627">
        <f>H191</f>
        <v>0</v>
      </c>
      <c r="I190" s="627">
        <f>I191</f>
        <v>8155.4</v>
      </c>
      <c r="J190" s="627">
        <f>J191</f>
        <v>7113.1</v>
      </c>
      <c r="K190" s="627">
        <f>K191</f>
        <v>0</v>
      </c>
    </row>
    <row r="191" spans="1:11" s="338" customFormat="1" ht="24.75" customHeight="1" x14ac:dyDescent="0.2">
      <c r="A191" s="356" t="s">
        <v>791</v>
      </c>
      <c r="B191" s="357" t="s">
        <v>640</v>
      </c>
      <c r="C191" s="358">
        <v>7</v>
      </c>
      <c r="D191" s="358">
        <v>7</v>
      </c>
      <c r="E191" s="624">
        <v>4320200</v>
      </c>
      <c r="F191" s="625" t="s">
        <v>358</v>
      </c>
      <c r="G191" s="626">
        <f>SUM(G192)</f>
        <v>8155.4</v>
      </c>
      <c r="H191" s="627">
        <f>SUM(H192)</f>
        <v>0</v>
      </c>
      <c r="I191" s="627">
        <f t="shared" ref="I191:K192" si="16">SUM(I192)</f>
        <v>8155.4</v>
      </c>
      <c r="J191" s="627">
        <f t="shared" si="16"/>
        <v>7113.1</v>
      </c>
      <c r="K191" s="627">
        <f t="shared" si="16"/>
        <v>0</v>
      </c>
    </row>
    <row r="192" spans="1:11" ht="28.5" customHeight="1" x14ac:dyDescent="0.2">
      <c r="A192" s="304" t="s">
        <v>562</v>
      </c>
      <c r="B192" s="300" t="s">
        <v>640</v>
      </c>
      <c r="C192" s="301">
        <v>7</v>
      </c>
      <c r="D192" s="301">
        <v>7</v>
      </c>
      <c r="E192" s="628">
        <v>4320200</v>
      </c>
      <c r="F192" s="303">
        <v>240</v>
      </c>
      <c r="G192" s="352">
        <f>SUM(G193)</f>
        <v>8155.4</v>
      </c>
      <c r="H192" s="364">
        <f>SUM(H193)</f>
        <v>0</v>
      </c>
      <c r="I192" s="364">
        <f t="shared" si="16"/>
        <v>8155.4</v>
      </c>
      <c r="J192" s="364">
        <f t="shared" si="16"/>
        <v>7113.1</v>
      </c>
      <c r="K192" s="364">
        <f t="shared" si="16"/>
        <v>0</v>
      </c>
    </row>
    <row r="193" spans="1:11" ht="30.75" customHeight="1" x14ac:dyDescent="0.2">
      <c r="A193" s="304" t="s">
        <v>563</v>
      </c>
      <c r="B193" s="300" t="s">
        <v>640</v>
      </c>
      <c r="C193" s="301">
        <v>7</v>
      </c>
      <c r="D193" s="301">
        <v>7</v>
      </c>
      <c r="E193" s="628">
        <v>4320200</v>
      </c>
      <c r="F193" s="303">
        <v>244</v>
      </c>
      <c r="G193" s="352">
        <v>8155.4</v>
      </c>
      <c r="H193" s="364"/>
      <c r="I193" s="629">
        <f t="shared" si="13"/>
        <v>8155.4</v>
      </c>
      <c r="J193" s="364">
        <v>7113.1</v>
      </c>
      <c r="K193" s="630"/>
    </row>
    <row r="194" spans="1:11" s="338" customFormat="1" ht="21.75" customHeight="1" x14ac:dyDescent="0.2">
      <c r="A194" s="356" t="s">
        <v>364</v>
      </c>
      <c r="B194" s="357" t="s">
        <v>640</v>
      </c>
      <c r="C194" s="358">
        <v>7</v>
      </c>
      <c r="D194" s="358">
        <v>9</v>
      </c>
      <c r="E194" s="624"/>
      <c r="F194" s="625"/>
      <c r="G194" s="626">
        <f t="shared" ref="G194:K196" si="17">G195</f>
        <v>59752.1</v>
      </c>
      <c r="H194" s="627">
        <f t="shared" si="17"/>
        <v>0</v>
      </c>
      <c r="I194" s="627">
        <f t="shared" si="17"/>
        <v>59752.1</v>
      </c>
      <c r="J194" s="627">
        <f t="shared" si="17"/>
        <v>61715</v>
      </c>
      <c r="K194" s="627">
        <f t="shared" si="17"/>
        <v>62326</v>
      </c>
    </row>
    <row r="195" spans="1:11" s="338" customFormat="1" ht="36.75" customHeight="1" x14ac:dyDescent="0.2">
      <c r="A195" s="356" t="s">
        <v>646</v>
      </c>
      <c r="B195" s="357" t="s">
        <v>640</v>
      </c>
      <c r="C195" s="358">
        <v>7</v>
      </c>
      <c r="D195" s="358">
        <v>9</v>
      </c>
      <c r="E195" s="624">
        <v>4359900</v>
      </c>
      <c r="F195" s="625"/>
      <c r="G195" s="626">
        <f t="shared" si="17"/>
        <v>59752.1</v>
      </c>
      <c r="H195" s="627">
        <f t="shared" si="17"/>
        <v>0</v>
      </c>
      <c r="I195" s="627">
        <f t="shared" si="17"/>
        <v>59752.1</v>
      </c>
      <c r="J195" s="627">
        <f t="shared" si="17"/>
        <v>61715</v>
      </c>
      <c r="K195" s="627">
        <f t="shared" si="17"/>
        <v>62326</v>
      </c>
    </row>
    <row r="196" spans="1:11" ht="23.25" customHeight="1" x14ac:dyDescent="0.2">
      <c r="A196" s="304" t="s">
        <v>598</v>
      </c>
      <c r="B196" s="300" t="s">
        <v>640</v>
      </c>
      <c r="C196" s="301">
        <v>7</v>
      </c>
      <c r="D196" s="301">
        <v>9</v>
      </c>
      <c r="E196" s="628">
        <v>4359900</v>
      </c>
      <c r="F196" s="303">
        <v>620</v>
      </c>
      <c r="G196" s="352">
        <f t="shared" si="17"/>
        <v>59752.1</v>
      </c>
      <c r="H196" s="364">
        <f t="shared" si="17"/>
        <v>0</v>
      </c>
      <c r="I196" s="364">
        <f t="shared" si="17"/>
        <v>59752.1</v>
      </c>
      <c r="J196" s="364">
        <f t="shared" si="17"/>
        <v>61715</v>
      </c>
      <c r="K196" s="364">
        <f t="shared" si="17"/>
        <v>62326</v>
      </c>
    </row>
    <row r="197" spans="1:11" ht="44.25" customHeight="1" x14ac:dyDescent="0.2">
      <c r="A197" s="304" t="s">
        <v>599</v>
      </c>
      <c r="B197" s="300" t="s">
        <v>640</v>
      </c>
      <c r="C197" s="301">
        <v>7</v>
      </c>
      <c r="D197" s="301">
        <v>9</v>
      </c>
      <c r="E197" s="628">
        <v>4359900</v>
      </c>
      <c r="F197" s="303">
        <v>621</v>
      </c>
      <c r="G197" s="352">
        <v>59752.1</v>
      </c>
      <c r="H197" s="364"/>
      <c r="I197" s="629">
        <f t="shared" si="13"/>
        <v>59752.1</v>
      </c>
      <c r="J197" s="630">
        <v>61715</v>
      </c>
      <c r="K197" s="630">
        <v>62326</v>
      </c>
    </row>
    <row r="198" spans="1:11" s="338" customFormat="1" ht="13.5" customHeight="1" x14ac:dyDescent="0.2">
      <c r="A198" s="632" t="s">
        <v>367</v>
      </c>
      <c r="B198" s="357" t="s">
        <v>640</v>
      </c>
      <c r="C198" s="358">
        <v>10</v>
      </c>
      <c r="D198" s="358"/>
      <c r="E198" s="624"/>
      <c r="F198" s="625"/>
      <c r="G198" s="626">
        <f>SUM(G199)</f>
        <v>14238</v>
      </c>
      <c r="H198" s="627">
        <f>SUM(H199)</f>
        <v>0</v>
      </c>
      <c r="I198" s="627">
        <f>SUM(I199)</f>
        <v>14238</v>
      </c>
      <c r="J198" s="627">
        <f>SUM(J199)</f>
        <v>15065</v>
      </c>
      <c r="K198" s="627">
        <f>SUM(K199)</f>
        <v>15065</v>
      </c>
    </row>
    <row r="199" spans="1:11" s="338" customFormat="1" ht="18.75" customHeight="1" x14ac:dyDescent="0.2">
      <c r="A199" s="356" t="s">
        <v>368</v>
      </c>
      <c r="B199" s="357" t="s">
        <v>640</v>
      </c>
      <c r="C199" s="358">
        <v>10</v>
      </c>
      <c r="D199" s="358">
        <v>4</v>
      </c>
      <c r="E199" s="624"/>
      <c r="F199" s="625"/>
      <c r="G199" s="626">
        <f t="shared" ref="G199:K201" si="18">G200</f>
        <v>14238</v>
      </c>
      <c r="H199" s="627">
        <f t="shared" si="18"/>
        <v>0</v>
      </c>
      <c r="I199" s="627">
        <f t="shared" si="18"/>
        <v>14238</v>
      </c>
      <c r="J199" s="627">
        <f t="shared" si="18"/>
        <v>15065</v>
      </c>
      <c r="K199" s="627">
        <f t="shared" si="18"/>
        <v>15065</v>
      </c>
    </row>
    <row r="200" spans="1:11" s="338" customFormat="1" ht="61.5" customHeight="1" x14ac:dyDescent="0.2">
      <c r="A200" s="356" t="s">
        <v>648</v>
      </c>
      <c r="B200" s="357" t="s">
        <v>640</v>
      </c>
      <c r="C200" s="358">
        <v>10</v>
      </c>
      <c r="D200" s="358">
        <v>4</v>
      </c>
      <c r="E200" s="624">
        <v>5201002</v>
      </c>
      <c r="F200" s="625" t="s">
        <v>358</v>
      </c>
      <c r="G200" s="626">
        <f t="shared" si="18"/>
        <v>14238</v>
      </c>
      <c r="H200" s="627">
        <f t="shared" si="18"/>
        <v>0</v>
      </c>
      <c r="I200" s="627">
        <f t="shared" si="18"/>
        <v>14238</v>
      </c>
      <c r="J200" s="627">
        <f t="shared" si="18"/>
        <v>15065</v>
      </c>
      <c r="K200" s="627">
        <f t="shared" si="18"/>
        <v>15065</v>
      </c>
    </row>
    <row r="201" spans="1:11" ht="28.5" customHeight="1" x14ac:dyDescent="0.2">
      <c r="A201" s="304" t="s">
        <v>612</v>
      </c>
      <c r="B201" s="300" t="s">
        <v>640</v>
      </c>
      <c r="C201" s="301">
        <v>10</v>
      </c>
      <c r="D201" s="301">
        <v>4</v>
      </c>
      <c r="E201" s="628">
        <v>5201002</v>
      </c>
      <c r="F201" s="303">
        <v>320</v>
      </c>
      <c r="G201" s="352">
        <f t="shared" si="18"/>
        <v>14238</v>
      </c>
      <c r="H201" s="364">
        <f t="shared" si="18"/>
        <v>0</v>
      </c>
      <c r="I201" s="364">
        <f t="shared" si="18"/>
        <v>14238</v>
      </c>
      <c r="J201" s="364">
        <f t="shared" si="18"/>
        <v>15065</v>
      </c>
      <c r="K201" s="364">
        <f t="shared" si="18"/>
        <v>15065</v>
      </c>
    </row>
    <row r="202" spans="1:11" ht="38.25" x14ac:dyDescent="0.2">
      <c r="A202" s="304" t="s">
        <v>625</v>
      </c>
      <c r="B202" s="300" t="s">
        <v>640</v>
      </c>
      <c r="C202" s="301">
        <v>10</v>
      </c>
      <c r="D202" s="301">
        <v>4</v>
      </c>
      <c r="E202" s="628">
        <v>5201002</v>
      </c>
      <c r="F202" s="303">
        <v>321</v>
      </c>
      <c r="G202" s="352">
        <v>14238</v>
      </c>
      <c r="H202" s="364"/>
      <c r="I202" s="629">
        <f t="shared" si="13"/>
        <v>14238</v>
      </c>
      <c r="J202" s="364">
        <v>15065</v>
      </c>
      <c r="K202" s="364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6692913385826772" right="0.23622047244094491" top="0.23622047244094491" bottom="0.23622047244094491" header="0.19685039370078741" footer="0.19685039370078741"/>
  <pageSetup paperSize="9" scale="73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workbookViewId="0">
      <selection activeCell="F24" sqref="F24"/>
    </sheetView>
  </sheetViews>
  <sheetFormatPr defaultRowHeight="12.75" x14ac:dyDescent="0.2"/>
  <cols>
    <col min="1" max="1" width="64.5703125" style="143" customWidth="1"/>
    <col min="2" max="2" width="10.5703125" style="143" customWidth="1"/>
    <col min="3" max="3" width="7.42578125" style="143" customWidth="1"/>
    <col min="4" max="4" width="7.7109375" style="143" customWidth="1"/>
    <col min="5" max="5" width="7.5703125" style="143" customWidth="1"/>
    <col min="6" max="6" width="14.5703125" style="791" customWidth="1"/>
    <col min="7" max="256" width="9.140625" style="143"/>
    <col min="257" max="257" width="77.85546875" style="143" customWidth="1"/>
    <col min="258" max="258" width="10.5703125" style="143" customWidth="1"/>
    <col min="259" max="259" width="7.42578125" style="143" customWidth="1"/>
    <col min="260" max="260" width="7.7109375" style="143" customWidth="1"/>
    <col min="261" max="261" width="7.5703125" style="143" customWidth="1"/>
    <col min="262" max="262" width="14.5703125" style="143" customWidth="1"/>
    <col min="263" max="512" width="9.140625" style="143"/>
    <col min="513" max="513" width="77.85546875" style="143" customWidth="1"/>
    <col min="514" max="514" width="10.5703125" style="143" customWidth="1"/>
    <col min="515" max="515" width="7.42578125" style="143" customWidth="1"/>
    <col min="516" max="516" width="7.7109375" style="143" customWidth="1"/>
    <col min="517" max="517" width="7.5703125" style="143" customWidth="1"/>
    <col min="518" max="518" width="14.5703125" style="143" customWidth="1"/>
    <col min="519" max="768" width="9.140625" style="143"/>
    <col min="769" max="769" width="77.85546875" style="143" customWidth="1"/>
    <col min="770" max="770" width="10.5703125" style="143" customWidth="1"/>
    <col min="771" max="771" width="7.42578125" style="143" customWidth="1"/>
    <col min="772" max="772" width="7.7109375" style="143" customWidth="1"/>
    <col min="773" max="773" width="7.5703125" style="143" customWidth="1"/>
    <col min="774" max="774" width="14.5703125" style="143" customWidth="1"/>
    <col min="775" max="1024" width="9.140625" style="143"/>
    <col min="1025" max="1025" width="77.85546875" style="143" customWidth="1"/>
    <col min="1026" max="1026" width="10.5703125" style="143" customWidth="1"/>
    <col min="1027" max="1027" width="7.42578125" style="143" customWidth="1"/>
    <col min="1028" max="1028" width="7.7109375" style="143" customWidth="1"/>
    <col min="1029" max="1029" width="7.5703125" style="143" customWidth="1"/>
    <col min="1030" max="1030" width="14.5703125" style="143" customWidth="1"/>
    <col min="1031" max="1280" width="9.140625" style="143"/>
    <col min="1281" max="1281" width="77.85546875" style="143" customWidth="1"/>
    <col min="1282" max="1282" width="10.5703125" style="143" customWidth="1"/>
    <col min="1283" max="1283" width="7.42578125" style="143" customWidth="1"/>
    <col min="1284" max="1284" width="7.7109375" style="143" customWidth="1"/>
    <col min="1285" max="1285" width="7.5703125" style="143" customWidth="1"/>
    <col min="1286" max="1286" width="14.5703125" style="143" customWidth="1"/>
    <col min="1287" max="1536" width="9.140625" style="143"/>
    <col min="1537" max="1537" width="77.85546875" style="143" customWidth="1"/>
    <col min="1538" max="1538" width="10.5703125" style="143" customWidth="1"/>
    <col min="1539" max="1539" width="7.42578125" style="143" customWidth="1"/>
    <col min="1540" max="1540" width="7.7109375" style="143" customWidth="1"/>
    <col min="1541" max="1541" width="7.5703125" style="143" customWidth="1"/>
    <col min="1542" max="1542" width="14.5703125" style="143" customWidth="1"/>
    <col min="1543" max="1792" width="9.140625" style="143"/>
    <col min="1793" max="1793" width="77.85546875" style="143" customWidth="1"/>
    <col min="1794" max="1794" width="10.5703125" style="143" customWidth="1"/>
    <col min="1795" max="1795" width="7.42578125" style="143" customWidth="1"/>
    <col min="1796" max="1796" width="7.7109375" style="143" customWidth="1"/>
    <col min="1797" max="1797" width="7.5703125" style="143" customWidth="1"/>
    <col min="1798" max="1798" width="14.5703125" style="143" customWidth="1"/>
    <col min="1799" max="2048" width="9.140625" style="143"/>
    <col min="2049" max="2049" width="77.85546875" style="143" customWidth="1"/>
    <col min="2050" max="2050" width="10.5703125" style="143" customWidth="1"/>
    <col min="2051" max="2051" width="7.42578125" style="143" customWidth="1"/>
    <col min="2052" max="2052" width="7.7109375" style="143" customWidth="1"/>
    <col min="2053" max="2053" width="7.5703125" style="143" customWidth="1"/>
    <col min="2054" max="2054" width="14.5703125" style="143" customWidth="1"/>
    <col min="2055" max="2304" width="9.140625" style="143"/>
    <col min="2305" max="2305" width="77.85546875" style="143" customWidth="1"/>
    <col min="2306" max="2306" width="10.5703125" style="143" customWidth="1"/>
    <col min="2307" max="2307" width="7.42578125" style="143" customWidth="1"/>
    <col min="2308" max="2308" width="7.7109375" style="143" customWidth="1"/>
    <col min="2309" max="2309" width="7.5703125" style="143" customWidth="1"/>
    <col min="2310" max="2310" width="14.5703125" style="143" customWidth="1"/>
    <col min="2311" max="2560" width="9.140625" style="143"/>
    <col min="2561" max="2561" width="77.85546875" style="143" customWidth="1"/>
    <col min="2562" max="2562" width="10.5703125" style="143" customWidth="1"/>
    <col min="2563" max="2563" width="7.42578125" style="143" customWidth="1"/>
    <col min="2564" max="2564" width="7.7109375" style="143" customWidth="1"/>
    <col min="2565" max="2565" width="7.5703125" style="143" customWidth="1"/>
    <col min="2566" max="2566" width="14.5703125" style="143" customWidth="1"/>
    <col min="2567" max="2816" width="9.140625" style="143"/>
    <col min="2817" max="2817" width="77.85546875" style="143" customWidth="1"/>
    <col min="2818" max="2818" width="10.5703125" style="143" customWidth="1"/>
    <col min="2819" max="2819" width="7.42578125" style="143" customWidth="1"/>
    <col min="2820" max="2820" width="7.7109375" style="143" customWidth="1"/>
    <col min="2821" max="2821" width="7.5703125" style="143" customWidth="1"/>
    <col min="2822" max="2822" width="14.5703125" style="143" customWidth="1"/>
    <col min="2823" max="3072" width="9.140625" style="143"/>
    <col min="3073" max="3073" width="77.85546875" style="143" customWidth="1"/>
    <col min="3074" max="3074" width="10.5703125" style="143" customWidth="1"/>
    <col min="3075" max="3075" width="7.42578125" style="143" customWidth="1"/>
    <col min="3076" max="3076" width="7.7109375" style="143" customWidth="1"/>
    <col min="3077" max="3077" width="7.5703125" style="143" customWidth="1"/>
    <col min="3078" max="3078" width="14.5703125" style="143" customWidth="1"/>
    <col min="3079" max="3328" width="9.140625" style="143"/>
    <col min="3329" max="3329" width="77.85546875" style="143" customWidth="1"/>
    <col min="3330" max="3330" width="10.5703125" style="143" customWidth="1"/>
    <col min="3331" max="3331" width="7.42578125" style="143" customWidth="1"/>
    <col min="3332" max="3332" width="7.7109375" style="143" customWidth="1"/>
    <col min="3333" max="3333" width="7.5703125" style="143" customWidth="1"/>
    <col min="3334" max="3334" width="14.5703125" style="143" customWidth="1"/>
    <col min="3335" max="3584" width="9.140625" style="143"/>
    <col min="3585" max="3585" width="77.85546875" style="143" customWidth="1"/>
    <col min="3586" max="3586" width="10.5703125" style="143" customWidth="1"/>
    <col min="3587" max="3587" width="7.42578125" style="143" customWidth="1"/>
    <col min="3588" max="3588" width="7.7109375" style="143" customWidth="1"/>
    <col min="3589" max="3589" width="7.5703125" style="143" customWidth="1"/>
    <col min="3590" max="3590" width="14.5703125" style="143" customWidth="1"/>
    <col min="3591" max="3840" width="9.140625" style="143"/>
    <col min="3841" max="3841" width="77.85546875" style="143" customWidth="1"/>
    <col min="3842" max="3842" width="10.5703125" style="143" customWidth="1"/>
    <col min="3843" max="3843" width="7.42578125" style="143" customWidth="1"/>
    <col min="3844" max="3844" width="7.7109375" style="143" customWidth="1"/>
    <col min="3845" max="3845" width="7.5703125" style="143" customWidth="1"/>
    <col min="3846" max="3846" width="14.5703125" style="143" customWidth="1"/>
    <col min="3847" max="4096" width="9.140625" style="143"/>
    <col min="4097" max="4097" width="77.85546875" style="143" customWidth="1"/>
    <col min="4098" max="4098" width="10.5703125" style="143" customWidth="1"/>
    <col min="4099" max="4099" width="7.42578125" style="143" customWidth="1"/>
    <col min="4100" max="4100" width="7.7109375" style="143" customWidth="1"/>
    <col min="4101" max="4101" width="7.5703125" style="143" customWidth="1"/>
    <col min="4102" max="4102" width="14.5703125" style="143" customWidth="1"/>
    <col min="4103" max="4352" width="9.140625" style="143"/>
    <col min="4353" max="4353" width="77.85546875" style="143" customWidth="1"/>
    <col min="4354" max="4354" width="10.5703125" style="143" customWidth="1"/>
    <col min="4355" max="4355" width="7.42578125" style="143" customWidth="1"/>
    <col min="4356" max="4356" width="7.7109375" style="143" customWidth="1"/>
    <col min="4357" max="4357" width="7.5703125" style="143" customWidth="1"/>
    <col min="4358" max="4358" width="14.5703125" style="143" customWidth="1"/>
    <col min="4359" max="4608" width="9.140625" style="143"/>
    <col min="4609" max="4609" width="77.85546875" style="143" customWidth="1"/>
    <col min="4610" max="4610" width="10.5703125" style="143" customWidth="1"/>
    <col min="4611" max="4611" width="7.42578125" style="143" customWidth="1"/>
    <col min="4612" max="4612" width="7.7109375" style="143" customWidth="1"/>
    <col min="4613" max="4613" width="7.5703125" style="143" customWidth="1"/>
    <col min="4614" max="4614" width="14.5703125" style="143" customWidth="1"/>
    <col min="4615" max="4864" width="9.140625" style="143"/>
    <col min="4865" max="4865" width="77.85546875" style="143" customWidth="1"/>
    <col min="4866" max="4866" width="10.5703125" style="143" customWidth="1"/>
    <col min="4867" max="4867" width="7.42578125" style="143" customWidth="1"/>
    <col min="4868" max="4868" width="7.7109375" style="143" customWidth="1"/>
    <col min="4869" max="4869" width="7.5703125" style="143" customWidth="1"/>
    <col min="4870" max="4870" width="14.5703125" style="143" customWidth="1"/>
    <col min="4871" max="5120" width="9.140625" style="143"/>
    <col min="5121" max="5121" width="77.85546875" style="143" customWidth="1"/>
    <col min="5122" max="5122" width="10.5703125" style="143" customWidth="1"/>
    <col min="5123" max="5123" width="7.42578125" style="143" customWidth="1"/>
    <col min="5124" max="5124" width="7.7109375" style="143" customWidth="1"/>
    <col min="5125" max="5125" width="7.5703125" style="143" customWidth="1"/>
    <col min="5126" max="5126" width="14.5703125" style="143" customWidth="1"/>
    <col min="5127" max="5376" width="9.140625" style="143"/>
    <col min="5377" max="5377" width="77.85546875" style="143" customWidth="1"/>
    <col min="5378" max="5378" width="10.5703125" style="143" customWidth="1"/>
    <col min="5379" max="5379" width="7.42578125" style="143" customWidth="1"/>
    <col min="5380" max="5380" width="7.7109375" style="143" customWidth="1"/>
    <col min="5381" max="5381" width="7.5703125" style="143" customWidth="1"/>
    <col min="5382" max="5382" width="14.5703125" style="143" customWidth="1"/>
    <col min="5383" max="5632" width="9.140625" style="143"/>
    <col min="5633" max="5633" width="77.85546875" style="143" customWidth="1"/>
    <col min="5634" max="5634" width="10.5703125" style="143" customWidth="1"/>
    <col min="5635" max="5635" width="7.42578125" style="143" customWidth="1"/>
    <col min="5636" max="5636" width="7.7109375" style="143" customWidth="1"/>
    <col min="5637" max="5637" width="7.5703125" style="143" customWidth="1"/>
    <col min="5638" max="5638" width="14.5703125" style="143" customWidth="1"/>
    <col min="5639" max="5888" width="9.140625" style="143"/>
    <col min="5889" max="5889" width="77.85546875" style="143" customWidth="1"/>
    <col min="5890" max="5890" width="10.5703125" style="143" customWidth="1"/>
    <col min="5891" max="5891" width="7.42578125" style="143" customWidth="1"/>
    <col min="5892" max="5892" width="7.7109375" style="143" customWidth="1"/>
    <col min="5893" max="5893" width="7.5703125" style="143" customWidth="1"/>
    <col min="5894" max="5894" width="14.5703125" style="143" customWidth="1"/>
    <col min="5895" max="6144" width="9.140625" style="143"/>
    <col min="6145" max="6145" width="77.85546875" style="143" customWidth="1"/>
    <col min="6146" max="6146" width="10.5703125" style="143" customWidth="1"/>
    <col min="6147" max="6147" width="7.42578125" style="143" customWidth="1"/>
    <col min="6148" max="6148" width="7.7109375" style="143" customWidth="1"/>
    <col min="6149" max="6149" width="7.5703125" style="143" customWidth="1"/>
    <col min="6150" max="6150" width="14.5703125" style="143" customWidth="1"/>
    <col min="6151" max="6400" width="9.140625" style="143"/>
    <col min="6401" max="6401" width="77.85546875" style="143" customWidth="1"/>
    <col min="6402" max="6402" width="10.5703125" style="143" customWidth="1"/>
    <col min="6403" max="6403" width="7.42578125" style="143" customWidth="1"/>
    <col min="6404" max="6404" width="7.7109375" style="143" customWidth="1"/>
    <col min="6405" max="6405" width="7.5703125" style="143" customWidth="1"/>
    <col min="6406" max="6406" width="14.5703125" style="143" customWidth="1"/>
    <col min="6407" max="6656" width="9.140625" style="143"/>
    <col min="6657" max="6657" width="77.85546875" style="143" customWidth="1"/>
    <col min="6658" max="6658" width="10.5703125" style="143" customWidth="1"/>
    <col min="6659" max="6659" width="7.42578125" style="143" customWidth="1"/>
    <col min="6660" max="6660" width="7.7109375" style="143" customWidth="1"/>
    <col min="6661" max="6661" width="7.5703125" style="143" customWidth="1"/>
    <col min="6662" max="6662" width="14.5703125" style="143" customWidth="1"/>
    <col min="6663" max="6912" width="9.140625" style="143"/>
    <col min="6913" max="6913" width="77.85546875" style="143" customWidth="1"/>
    <col min="6914" max="6914" width="10.5703125" style="143" customWidth="1"/>
    <col min="6915" max="6915" width="7.42578125" style="143" customWidth="1"/>
    <col min="6916" max="6916" width="7.7109375" style="143" customWidth="1"/>
    <col min="6917" max="6917" width="7.5703125" style="143" customWidth="1"/>
    <col min="6918" max="6918" width="14.5703125" style="143" customWidth="1"/>
    <col min="6919" max="7168" width="9.140625" style="143"/>
    <col min="7169" max="7169" width="77.85546875" style="143" customWidth="1"/>
    <col min="7170" max="7170" width="10.5703125" style="143" customWidth="1"/>
    <col min="7171" max="7171" width="7.42578125" style="143" customWidth="1"/>
    <col min="7172" max="7172" width="7.7109375" style="143" customWidth="1"/>
    <col min="7173" max="7173" width="7.5703125" style="143" customWidth="1"/>
    <col min="7174" max="7174" width="14.5703125" style="143" customWidth="1"/>
    <col min="7175" max="7424" width="9.140625" style="143"/>
    <col min="7425" max="7425" width="77.85546875" style="143" customWidth="1"/>
    <col min="7426" max="7426" width="10.5703125" style="143" customWidth="1"/>
    <col min="7427" max="7427" width="7.42578125" style="143" customWidth="1"/>
    <col min="7428" max="7428" width="7.7109375" style="143" customWidth="1"/>
    <col min="7429" max="7429" width="7.5703125" style="143" customWidth="1"/>
    <col min="7430" max="7430" width="14.5703125" style="143" customWidth="1"/>
    <col min="7431" max="7680" width="9.140625" style="143"/>
    <col min="7681" max="7681" width="77.85546875" style="143" customWidth="1"/>
    <col min="7682" max="7682" width="10.5703125" style="143" customWidth="1"/>
    <col min="7683" max="7683" width="7.42578125" style="143" customWidth="1"/>
    <col min="7684" max="7684" width="7.7109375" style="143" customWidth="1"/>
    <col min="7685" max="7685" width="7.5703125" style="143" customWidth="1"/>
    <col min="7686" max="7686" width="14.5703125" style="143" customWidth="1"/>
    <col min="7687" max="7936" width="9.140625" style="143"/>
    <col min="7937" max="7937" width="77.85546875" style="143" customWidth="1"/>
    <col min="7938" max="7938" width="10.5703125" style="143" customWidth="1"/>
    <col min="7939" max="7939" width="7.42578125" style="143" customWidth="1"/>
    <col min="7940" max="7940" width="7.7109375" style="143" customWidth="1"/>
    <col min="7941" max="7941" width="7.5703125" style="143" customWidth="1"/>
    <col min="7942" max="7942" width="14.5703125" style="143" customWidth="1"/>
    <col min="7943" max="8192" width="9.140625" style="143"/>
    <col min="8193" max="8193" width="77.85546875" style="143" customWidth="1"/>
    <col min="8194" max="8194" width="10.5703125" style="143" customWidth="1"/>
    <col min="8195" max="8195" width="7.42578125" style="143" customWidth="1"/>
    <col min="8196" max="8196" width="7.7109375" style="143" customWidth="1"/>
    <col min="8197" max="8197" width="7.5703125" style="143" customWidth="1"/>
    <col min="8198" max="8198" width="14.5703125" style="143" customWidth="1"/>
    <col min="8199" max="8448" width="9.140625" style="143"/>
    <col min="8449" max="8449" width="77.85546875" style="143" customWidth="1"/>
    <col min="8450" max="8450" width="10.5703125" style="143" customWidth="1"/>
    <col min="8451" max="8451" width="7.42578125" style="143" customWidth="1"/>
    <col min="8452" max="8452" width="7.7109375" style="143" customWidth="1"/>
    <col min="8453" max="8453" width="7.5703125" style="143" customWidth="1"/>
    <col min="8454" max="8454" width="14.5703125" style="143" customWidth="1"/>
    <col min="8455" max="8704" width="9.140625" style="143"/>
    <col min="8705" max="8705" width="77.85546875" style="143" customWidth="1"/>
    <col min="8706" max="8706" width="10.5703125" style="143" customWidth="1"/>
    <col min="8707" max="8707" width="7.42578125" style="143" customWidth="1"/>
    <col min="8708" max="8708" width="7.7109375" style="143" customWidth="1"/>
    <col min="8709" max="8709" width="7.5703125" style="143" customWidth="1"/>
    <col min="8710" max="8710" width="14.5703125" style="143" customWidth="1"/>
    <col min="8711" max="8960" width="9.140625" style="143"/>
    <col min="8961" max="8961" width="77.85546875" style="143" customWidth="1"/>
    <col min="8962" max="8962" width="10.5703125" style="143" customWidth="1"/>
    <col min="8963" max="8963" width="7.42578125" style="143" customWidth="1"/>
    <col min="8964" max="8964" width="7.7109375" style="143" customWidth="1"/>
    <col min="8965" max="8965" width="7.5703125" style="143" customWidth="1"/>
    <col min="8966" max="8966" width="14.5703125" style="143" customWidth="1"/>
    <col min="8967" max="9216" width="9.140625" style="143"/>
    <col min="9217" max="9217" width="77.85546875" style="143" customWidth="1"/>
    <col min="9218" max="9218" width="10.5703125" style="143" customWidth="1"/>
    <col min="9219" max="9219" width="7.42578125" style="143" customWidth="1"/>
    <col min="9220" max="9220" width="7.7109375" style="143" customWidth="1"/>
    <col min="9221" max="9221" width="7.5703125" style="143" customWidth="1"/>
    <col min="9222" max="9222" width="14.5703125" style="143" customWidth="1"/>
    <col min="9223" max="9472" width="9.140625" style="143"/>
    <col min="9473" max="9473" width="77.85546875" style="143" customWidth="1"/>
    <col min="9474" max="9474" width="10.5703125" style="143" customWidth="1"/>
    <col min="9475" max="9475" width="7.42578125" style="143" customWidth="1"/>
    <col min="9476" max="9476" width="7.7109375" style="143" customWidth="1"/>
    <col min="9477" max="9477" width="7.5703125" style="143" customWidth="1"/>
    <col min="9478" max="9478" width="14.5703125" style="143" customWidth="1"/>
    <col min="9479" max="9728" width="9.140625" style="143"/>
    <col min="9729" max="9729" width="77.85546875" style="143" customWidth="1"/>
    <col min="9730" max="9730" width="10.5703125" style="143" customWidth="1"/>
    <col min="9731" max="9731" width="7.42578125" style="143" customWidth="1"/>
    <col min="9732" max="9732" width="7.7109375" style="143" customWidth="1"/>
    <col min="9733" max="9733" width="7.5703125" style="143" customWidth="1"/>
    <col min="9734" max="9734" width="14.5703125" style="143" customWidth="1"/>
    <col min="9735" max="9984" width="9.140625" style="143"/>
    <col min="9985" max="9985" width="77.85546875" style="143" customWidth="1"/>
    <col min="9986" max="9986" width="10.5703125" style="143" customWidth="1"/>
    <col min="9987" max="9987" width="7.42578125" style="143" customWidth="1"/>
    <col min="9988" max="9988" width="7.7109375" style="143" customWidth="1"/>
    <col min="9989" max="9989" width="7.5703125" style="143" customWidth="1"/>
    <col min="9990" max="9990" width="14.5703125" style="143" customWidth="1"/>
    <col min="9991" max="10240" width="9.140625" style="143"/>
    <col min="10241" max="10241" width="77.85546875" style="143" customWidth="1"/>
    <col min="10242" max="10242" width="10.5703125" style="143" customWidth="1"/>
    <col min="10243" max="10243" width="7.42578125" style="143" customWidth="1"/>
    <col min="10244" max="10244" width="7.7109375" style="143" customWidth="1"/>
    <col min="10245" max="10245" width="7.5703125" style="143" customWidth="1"/>
    <col min="10246" max="10246" width="14.5703125" style="143" customWidth="1"/>
    <col min="10247" max="10496" width="9.140625" style="143"/>
    <col min="10497" max="10497" width="77.85546875" style="143" customWidth="1"/>
    <col min="10498" max="10498" width="10.5703125" style="143" customWidth="1"/>
    <col min="10499" max="10499" width="7.42578125" style="143" customWidth="1"/>
    <col min="10500" max="10500" width="7.7109375" style="143" customWidth="1"/>
    <col min="10501" max="10501" width="7.5703125" style="143" customWidth="1"/>
    <col min="10502" max="10502" width="14.5703125" style="143" customWidth="1"/>
    <col min="10503" max="10752" width="9.140625" style="143"/>
    <col min="10753" max="10753" width="77.85546875" style="143" customWidth="1"/>
    <col min="10754" max="10754" width="10.5703125" style="143" customWidth="1"/>
    <col min="10755" max="10755" width="7.42578125" style="143" customWidth="1"/>
    <col min="10756" max="10756" width="7.7109375" style="143" customWidth="1"/>
    <col min="10757" max="10757" width="7.5703125" style="143" customWidth="1"/>
    <col min="10758" max="10758" width="14.5703125" style="143" customWidth="1"/>
    <col min="10759" max="11008" width="9.140625" style="143"/>
    <col min="11009" max="11009" width="77.85546875" style="143" customWidth="1"/>
    <col min="11010" max="11010" width="10.5703125" style="143" customWidth="1"/>
    <col min="11011" max="11011" width="7.42578125" style="143" customWidth="1"/>
    <col min="11012" max="11012" width="7.7109375" style="143" customWidth="1"/>
    <col min="11013" max="11013" width="7.5703125" style="143" customWidth="1"/>
    <col min="11014" max="11014" width="14.5703125" style="143" customWidth="1"/>
    <col min="11015" max="11264" width="9.140625" style="143"/>
    <col min="11265" max="11265" width="77.85546875" style="143" customWidth="1"/>
    <col min="11266" max="11266" width="10.5703125" style="143" customWidth="1"/>
    <col min="11267" max="11267" width="7.42578125" style="143" customWidth="1"/>
    <col min="11268" max="11268" width="7.7109375" style="143" customWidth="1"/>
    <col min="11269" max="11269" width="7.5703125" style="143" customWidth="1"/>
    <col min="11270" max="11270" width="14.5703125" style="143" customWidth="1"/>
    <col min="11271" max="11520" width="9.140625" style="143"/>
    <col min="11521" max="11521" width="77.85546875" style="143" customWidth="1"/>
    <col min="11522" max="11522" width="10.5703125" style="143" customWidth="1"/>
    <col min="11523" max="11523" width="7.42578125" style="143" customWidth="1"/>
    <col min="11524" max="11524" width="7.7109375" style="143" customWidth="1"/>
    <col min="11525" max="11525" width="7.5703125" style="143" customWidth="1"/>
    <col min="11526" max="11526" width="14.5703125" style="143" customWidth="1"/>
    <col min="11527" max="11776" width="9.140625" style="143"/>
    <col min="11777" max="11777" width="77.85546875" style="143" customWidth="1"/>
    <col min="11778" max="11778" width="10.5703125" style="143" customWidth="1"/>
    <col min="11779" max="11779" width="7.42578125" style="143" customWidth="1"/>
    <col min="11780" max="11780" width="7.7109375" style="143" customWidth="1"/>
    <col min="11781" max="11781" width="7.5703125" style="143" customWidth="1"/>
    <col min="11782" max="11782" width="14.5703125" style="143" customWidth="1"/>
    <col min="11783" max="12032" width="9.140625" style="143"/>
    <col min="12033" max="12033" width="77.85546875" style="143" customWidth="1"/>
    <col min="12034" max="12034" width="10.5703125" style="143" customWidth="1"/>
    <col min="12035" max="12035" width="7.42578125" style="143" customWidth="1"/>
    <col min="12036" max="12036" width="7.7109375" style="143" customWidth="1"/>
    <col min="12037" max="12037" width="7.5703125" style="143" customWidth="1"/>
    <col min="12038" max="12038" width="14.5703125" style="143" customWidth="1"/>
    <col min="12039" max="12288" width="9.140625" style="143"/>
    <col min="12289" max="12289" width="77.85546875" style="143" customWidth="1"/>
    <col min="12290" max="12290" width="10.5703125" style="143" customWidth="1"/>
    <col min="12291" max="12291" width="7.42578125" style="143" customWidth="1"/>
    <col min="12292" max="12292" width="7.7109375" style="143" customWidth="1"/>
    <col min="12293" max="12293" width="7.5703125" style="143" customWidth="1"/>
    <col min="12294" max="12294" width="14.5703125" style="143" customWidth="1"/>
    <col min="12295" max="12544" width="9.140625" style="143"/>
    <col min="12545" max="12545" width="77.85546875" style="143" customWidth="1"/>
    <col min="12546" max="12546" width="10.5703125" style="143" customWidth="1"/>
    <col min="12547" max="12547" width="7.42578125" style="143" customWidth="1"/>
    <col min="12548" max="12548" width="7.7109375" style="143" customWidth="1"/>
    <col min="12549" max="12549" width="7.5703125" style="143" customWidth="1"/>
    <col min="12550" max="12550" width="14.5703125" style="143" customWidth="1"/>
    <col min="12551" max="12800" width="9.140625" style="143"/>
    <col min="12801" max="12801" width="77.85546875" style="143" customWidth="1"/>
    <col min="12802" max="12802" width="10.5703125" style="143" customWidth="1"/>
    <col min="12803" max="12803" width="7.42578125" style="143" customWidth="1"/>
    <col min="12804" max="12804" width="7.7109375" style="143" customWidth="1"/>
    <col min="12805" max="12805" width="7.5703125" style="143" customWidth="1"/>
    <col min="12806" max="12806" width="14.5703125" style="143" customWidth="1"/>
    <col min="12807" max="13056" width="9.140625" style="143"/>
    <col min="13057" max="13057" width="77.85546875" style="143" customWidth="1"/>
    <col min="13058" max="13058" width="10.5703125" style="143" customWidth="1"/>
    <col min="13059" max="13059" width="7.42578125" style="143" customWidth="1"/>
    <col min="13060" max="13060" width="7.7109375" style="143" customWidth="1"/>
    <col min="13061" max="13061" width="7.5703125" style="143" customWidth="1"/>
    <col min="13062" max="13062" width="14.5703125" style="143" customWidth="1"/>
    <col min="13063" max="13312" width="9.140625" style="143"/>
    <col min="13313" max="13313" width="77.85546875" style="143" customWidth="1"/>
    <col min="13314" max="13314" width="10.5703125" style="143" customWidth="1"/>
    <col min="13315" max="13315" width="7.42578125" style="143" customWidth="1"/>
    <col min="13316" max="13316" width="7.7109375" style="143" customWidth="1"/>
    <col min="13317" max="13317" width="7.5703125" style="143" customWidth="1"/>
    <col min="13318" max="13318" width="14.5703125" style="143" customWidth="1"/>
    <col min="13319" max="13568" width="9.140625" style="143"/>
    <col min="13569" max="13569" width="77.85546875" style="143" customWidth="1"/>
    <col min="13570" max="13570" width="10.5703125" style="143" customWidth="1"/>
    <col min="13571" max="13571" width="7.42578125" style="143" customWidth="1"/>
    <col min="13572" max="13572" width="7.7109375" style="143" customWidth="1"/>
    <col min="13573" max="13573" width="7.5703125" style="143" customWidth="1"/>
    <col min="13574" max="13574" width="14.5703125" style="143" customWidth="1"/>
    <col min="13575" max="13824" width="9.140625" style="143"/>
    <col min="13825" max="13825" width="77.85546875" style="143" customWidth="1"/>
    <col min="13826" max="13826" width="10.5703125" style="143" customWidth="1"/>
    <col min="13827" max="13827" width="7.42578125" style="143" customWidth="1"/>
    <col min="13828" max="13828" width="7.7109375" style="143" customWidth="1"/>
    <col min="13829" max="13829" width="7.5703125" style="143" customWidth="1"/>
    <col min="13830" max="13830" width="14.5703125" style="143" customWidth="1"/>
    <col min="13831" max="14080" width="9.140625" style="143"/>
    <col min="14081" max="14081" width="77.85546875" style="143" customWidth="1"/>
    <col min="14082" max="14082" width="10.5703125" style="143" customWidth="1"/>
    <col min="14083" max="14083" width="7.42578125" style="143" customWidth="1"/>
    <col min="14084" max="14084" width="7.7109375" style="143" customWidth="1"/>
    <col min="14085" max="14085" width="7.5703125" style="143" customWidth="1"/>
    <col min="14086" max="14086" width="14.5703125" style="143" customWidth="1"/>
    <col min="14087" max="14336" width="9.140625" style="143"/>
    <col min="14337" max="14337" width="77.85546875" style="143" customWidth="1"/>
    <col min="14338" max="14338" width="10.5703125" style="143" customWidth="1"/>
    <col min="14339" max="14339" width="7.42578125" style="143" customWidth="1"/>
    <col min="14340" max="14340" width="7.7109375" style="143" customWidth="1"/>
    <col min="14341" max="14341" width="7.5703125" style="143" customWidth="1"/>
    <col min="14342" max="14342" width="14.5703125" style="143" customWidth="1"/>
    <col min="14343" max="14592" width="9.140625" style="143"/>
    <col min="14593" max="14593" width="77.85546875" style="143" customWidth="1"/>
    <col min="14594" max="14594" width="10.5703125" style="143" customWidth="1"/>
    <col min="14595" max="14595" width="7.42578125" style="143" customWidth="1"/>
    <col min="14596" max="14596" width="7.7109375" style="143" customWidth="1"/>
    <col min="14597" max="14597" width="7.5703125" style="143" customWidth="1"/>
    <col min="14598" max="14598" width="14.5703125" style="143" customWidth="1"/>
    <col min="14599" max="14848" width="9.140625" style="143"/>
    <col min="14849" max="14849" width="77.85546875" style="143" customWidth="1"/>
    <col min="14850" max="14850" width="10.5703125" style="143" customWidth="1"/>
    <col min="14851" max="14851" width="7.42578125" style="143" customWidth="1"/>
    <col min="14852" max="14852" width="7.7109375" style="143" customWidth="1"/>
    <col min="14853" max="14853" width="7.5703125" style="143" customWidth="1"/>
    <col min="14854" max="14854" width="14.5703125" style="143" customWidth="1"/>
    <col min="14855" max="15104" width="9.140625" style="143"/>
    <col min="15105" max="15105" width="77.85546875" style="143" customWidth="1"/>
    <col min="15106" max="15106" width="10.5703125" style="143" customWidth="1"/>
    <col min="15107" max="15107" width="7.42578125" style="143" customWidth="1"/>
    <col min="15108" max="15108" width="7.7109375" style="143" customWidth="1"/>
    <col min="15109" max="15109" width="7.5703125" style="143" customWidth="1"/>
    <col min="15110" max="15110" width="14.5703125" style="143" customWidth="1"/>
    <col min="15111" max="15360" width="9.140625" style="143"/>
    <col min="15361" max="15361" width="77.85546875" style="143" customWidth="1"/>
    <col min="15362" max="15362" width="10.5703125" style="143" customWidth="1"/>
    <col min="15363" max="15363" width="7.42578125" style="143" customWidth="1"/>
    <col min="15364" max="15364" width="7.7109375" style="143" customWidth="1"/>
    <col min="15365" max="15365" width="7.5703125" style="143" customWidth="1"/>
    <col min="15366" max="15366" width="14.5703125" style="143" customWidth="1"/>
    <col min="15367" max="15616" width="9.140625" style="143"/>
    <col min="15617" max="15617" width="77.85546875" style="143" customWidth="1"/>
    <col min="15618" max="15618" width="10.5703125" style="143" customWidth="1"/>
    <col min="15619" max="15619" width="7.42578125" style="143" customWidth="1"/>
    <col min="15620" max="15620" width="7.7109375" style="143" customWidth="1"/>
    <col min="15621" max="15621" width="7.5703125" style="143" customWidth="1"/>
    <col min="15622" max="15622" width="14.5703125" style="143" customWidth="1"/>
    <col min="15623" max="15872" width="9.140625" style="143"/>
    <col min="15873" max="15873" width="77.85546875" style="143" customWidth="1"/>
    <col min="15874" max="15874" width="10.5703125" style="143" customWidth="1"/>
    <col min="15875" max="15875" width="7.42578125" style="143" customWidth="1"/>
    <col min="15876" max="15876" width="7.7109375" style="143" customWidth="1"/>
    <col min="15877" max="15877" width="7.5703125" style="143" customWidth="1"/>
    <col min="15878" max="15878" width="14.5703125" style="143" customWidth="1"/>
    <col min="15879" max="16128" width="9.140625" style="143"/>
    <col min="16129" max="16129" width="77.85546875" style="143" customWidth="1"/>
    <col min="16130" max="16130" width="10.5703125" style="143" customWidth="1"/>
    <col min="16131" max="16131" width="7.42578125" style="143" customWidth="1"/>
    <col min="16132" max="16132" width="7.7109375" style="143" customWidth="1"/>
    <col min="16133" max="16133" width="7.5703125" style="143" customWidth="1"/>
    <col min="16134" max="16134" width="14.5703125" style="143" customWidth="1"/>
    <col min="16135" max="16384" width="9.140625" style="143"/>
  </cols>
  <sheetData>
    <row r="1" spans="1:14" ht="15.75" x14ac:dyDescent="0.25">
      <c r="D1" s="232" t="s">
        <v>1229</v>
      </c>
      <c r="E1" s="232"/>
      <c r="F1" s="790"/>
    </row>
    <row r="2" spans="1:14" ht="15.75" x14ac:dyDescent="0.25">
      <c r="D2" s="232" t="s">
        <v>542</v>
      </c>
      <c r="E2" s="232"/>
      <c r="F2" s="790"/>
    </row>
    <row r="3" spans="1:14" ht="15.75" x14ac:dyDescent="0.25">
      <c r="D3" s="232" t="s">
        <v>352</v>
      </c>
      <c r="E3" s="232"/>
      <c r="F3" s="790"/>
    </row>
    <row r="4" spans="1:14" ht="15.75" x14ac:dyDescent="0.25">
      <c r="D4" s="232" t="s">
        <v>1203</v>
      </c>
      <c r="E4" s="232"/>
      <c r="F4" s="790"/>
    </row>
    <row r="6" spans="1:14" ht="39" customHeight="1" x14ac:dyDescent="0.25">
      <c r="A6" s="1012" t="s">
        <v>1204</v>
      </c>
      <c r="B6" s="1012"/>
      <c r="C6" s="1012"/>
      <c r="D6" s="1012"/>
      <c r="E6" s="1012"/>
      <c r="F6" s="1012"/>
    </row>
    <row r="7" spans="1:14" ht="13.5" thickBot="1" x14ac:dyDescent="0.25"/>
    <row r="8" spans="1:14" s="446" customFormat="1" ht="12.75" customHeight="1" x14ac:dyDescent="0.25">
      <c r="A8" s="1013" t="s">
        <v>353</v>
      </c>
      <c r="B8" s="1015" t="s">
        <v>656</v>
      </c>
      <c r="C8" s="1015" t="s">
        <v>354</v>
      </c>
      <c r="D8" s="1015" t="s">
        <v>355</v>
      </c>
      <c r="E8" s="1015" t="s">
        <v>544</v>
      </c>
      <c r="F8" s="1017" t="s">
        <v>659</v>
      </c>
      <c r="G8" s="792"/>
      <c r="H8" s="792"/>
    </row>
    <row r="9" spans="1:14" s="446" customFormat="1" x14ac:dyDescent="0.25">
      <c r="A9" s="1014"/>
      <c r="B9" s="1016"/>
      <c r="C9" s="1016"/>
      <c r="D9" s="1016"/>
      <c r="E9" s="1016"/>
      <c r="F9" s="1018"/>
      <c r="G9" s="792"/>
      <c r="H9" s="792"/>
    </row>
    <row r="10" spans="1:14" s="797" customFormat="1" ht="11.25" x14ac:dyDescent="0.25">
      <c r="A10" s="793">
        <v>1</v>
      </c>
      <c r="B10" s="794">
        <v>2</v>
      </c>
      <c r="C10" s="794">
        <v>3</v>
      </c>
      <c r="D10" s="794">
        <v>4</v>
      </c>
      <c r="E10" s="794">
        <v>5</v>
      </c>
      <c r="F10" s="795">
        <v>6</v>
      </c>
      <c r="G10" s="796"/>
      <c r="H10" s="796"/>
    </row>
    <row r="11" spans="1:14" s="446" customFormat="1" ht="15.75" hidden="1" x14ac:dyDescent="0.25">
      <c r="A11" s="798"/>
      <c r="B11" s="799"/>
      <c r="C11" s="799"/>
      <c r="D11" s="799"/>
      <c r="E11" s="799"/>
      <c r="F11" s="800"/>
      <c r="G11" s="792"/>
      <c r="H11" s="792"/>
    </row>
    <row r="12" spans="1:14" s="149" customFormat="1" ht="47.25" x14ac:dyDescent="0.25">
      <c r="A12" s="801" t="s">
        <v>1205</v>
      </c>
      <c r="B12" s="248"/>
      <c r="C12" s="802"/>
      <c r="D12" s="802"/>
      <c r="E12" s="802"/>
      <c r="F12" s="803">
        <f>SUM(F13:F14)</f>
        <v>1703.4</v>
      </c>
      <c r="G12" s="804"/>
      <c r="H12" s="805"/>
      <c r="I12" s="806"/>
      <c r="J12" s="806"/>
      <c r="K12" s="806"/>
      <c r="L12" s="806"/>
      <c r="M12" s="806"/>
      <c r="N12" s="806"/>
    </row>
    <row r="13" spans="1:14" s="149" customFormat="1" ht="31.5" x14ac:dyDescent="0.25">
      <c r="A13" s="807" t="s">
        <v>1206</v>
      </c>
      <c r="B13" s="808" t="s">
        <v>1207</v>
      </c>
      <c r="C13" s="809" t="s">
        <v>157</v>
      </c>
      <c r="D13" s="809" t="s">
        <v>142</v>
      </c>
      <c r="E13" s="809" t="s">
        <v>640</v>
      </c>
      <c r="F13" s="810">
        <v>878.4</v>
      </c>
      <c r="G13" s="804"/>
      <c r="H13" s="805"/>
      <c r="I13" s="806"/>
      <c r="J13" s="806"/>
      <c r="K13" s="806"/>
      <c r="L13" s="806"/>
      <c r="M13" s="806"/>
      <c r="N13" s="806"/>
    </row>
    <row r="14" spans="1:14" s="149" customFormat="1" ht="31.5" x14ac:dyDescent="0.25">
      <c r="A14" s="807" t="s">
        <v>1208</v>
      </c>
      <c r="B14" s="808" t="s">
        <v>1207</v>
      </c>
      <c r="C14" s="809" t="s">
        <v>157</v>
      </c>
      <c r="D14" s="809" t="s">
        <v>144</v>
      </c>
      <c r="E14" s="809" t="s">
        <v>640</v>
      </c>
      <c r="F14" s="810">
        <v>825</v>
      </c>
      <c r="G14" s="804"/>
      <c r="H14" s="805"/>
      <c r="I14" s="806"/>
      <c r="J14" s="806"/>
      <c r="K14" s="806"/>
      <c r="L14" s="806"/>
      <c r="M14" s="806"/>
      <c r="N14" s="806"/>
    </row>
    <row r="15" spans="1:14" s="149" customFormat="1" ht="47.25" x14ac:dyDescent="0.25">
      <c r="A15" s="807" t="s">
        <v>1209</v>
      </c>
      <c r="B15" s="808"/>
      <c r="C15" s="811" t="s">
        <v>157</v>
      </c>
      <c r="D15" s="811" t="s">
        <v>157</v>
      </c>
      <c r="E15" s="809"/>
      <c r="F15" s="803">
        <f>SUM(F16)</f>
        <v>250</v>
      </c>
      <c r="G15" s="804"/>
      <c r="H15" s="805"/>
      <c r="I15" s="806"/>
      <c r="J15" s="806"/>
      <c r="K15" s="806"/>
      <c r="L15" s="806"/>
      <c r="M15" s="806"/>
      <c r="N15" s="806"/>
    </row>
    <row r="16" spans="1:14" s="149" customFormat="1" ht="15.75" x14ac:dyDescent="0.25">
      <c r="A16" s="807" t="s">
        <v>676</v>
      </c>
      <c r="B16" s="808" t="s">
        <v>1210</v>
      </c>
      <c r="C16" s="809" t="s">
        <v>157</v>
      </c>
      <c r="D16" s="809" t="s">
        <v>157</v>
      </c>
      <c r="E16" s="809" t="s">
        <v>640</v>
      </c>
      <c r="F16" s="812">
        <v>250</v>
      </c>
      <c r="G16" s="805"/>
      <c r="H16" s="805"/>
      <c r="I16" s="806"/>
      <c r="J16" s="806"/>
      <c r="K16" s="806"/>
      <c r="L16" s="806"/>
      <c r="M16" s="806"/>
    </row>
    <row r="17" spans="1:13" s="149" customFormat="1" ht="15.75" x14ac:dyDescent="0.25">
      <c r="A17" s="801" t="s">
        <v>1211</v>
      </c>
      <c r="B17" s="813"/>
      <c r="C17" s="811" t="s">
        <v>157</v>
      </c>
      <c r="D17" s="811" t="s">
        <v>180</v>
      </c>
      <c r="E17" s="811"/>
      <c r="F17" s="814">
        <f>SUM(F18)</f>
        <v>3291.9</v>
      </c>
      <c r="G17" s="805"/>
      <c r="H17" s="805"/>
      <c r="I17" s="806"/>
      <c r="J17" s="806"/>
      <c r="K17" s="806"/>
      <c r="L17" s="806"/>
      <c r="M17" s="806"/>
    </row>
    <row r="18" spans="1:13" s="149" customFormat="1" ht="15.75" x14ac:dyDescent="0.25">
      <c r="A18" s="807" t="s">
        <v>676</v>
      </c>
      <c r="B18" s="808" t="s">
        <v>1212</v>
      </c>
      <c r="C18" s="809" t="s">
        <v>157</v>
      </c>
      <c r="D18" s="809" t="s">
        <v>180</v>
      </c>
      <c r="E18" s="809" t="s">
        <v>640</v>
      </c>
      <c r="F18" s="812">
        <v>3291.9</v>
      </c>
      <c r="G18" s="815"/>
      <c r="H18" s="815"/>
    </row>
    <row r="19" spans="1:13" s="149" customFormat="1" ht="15.75" x14ac:dyDescent="0.25">
      <c r="A19" s="801" t="s">
        <v>1213</v>
      </c>
      <c r="B19" s="813"/>
      <c r="C19" s="811" t="s">
        <v>204</v>
      </c>
      <c r="D19" s="811" t="s">
        <v>142</v>
      </c>
      <c r="E19" s="811"/>
      <c r="F19" s="814">
        <f>SUM(F20)</f>
        <v>5840</v>
      </c>
      <c r="G19" s="815"/>
      <c r="H19" s="815"/>
    </row>
    <row r="20" spans="1:13" s="149" customFormat="1" ht="15.75" x14ac:dyDescent="0.25">
      <c r="A20" s="807" t="s">
        <v>1214</v>
      </c>
      <c r="B20" s="808" t="s">
        <v>1215</v>
      </c>
      <c r="C20" s="809" t="s">
        <v>204</v>
      </c>
      <c r="D20" s="809" t="s">
        <v>142</v>
      </c>
      <c r="E20" s="809" t="s">
        <v>567</v>
      </c>
      <c r="F20" s="812">
        <v>5840</v>
      </c>
      <c r="G20" s="815"/>
      <c r="H20" s="815"/>
    </row>
    <row r="21" spans="1:13" s="149" customFormat="1" ht="15.75" x14ac:dyDescent="0.25">
      <c r="A21" s="801" t="s">
        <v>1216</v>
      </c>
      <c r="B21" s="813"/>
      <c r="C21" s="811" t="s">
        <v>180</v>
      </c>
      <c r="D21" s="811" t="s">
        <v>142</v>
      </c>
      <c r="E21" s="811"/>
      <c r="F21" s="814">
        <v>500</v>
      </c>
      <c r="G21" s="815"/>
      <c r="H21" s="815"/>
    </row>
    <row r="22" spans="1:13" s="149" customFormat="1" ht="31.5" x14ac:dyDescent="0.25">
      <c r="A22" s="807" t="s">
        <v>1217</v>
      </c>
      <c r="B22" s="808" t="s">
        <v>1218</v>
      </c>
      <c r="C22" s="809" t="s">
        <v>180</v>
      </c>
      <c r="D22" s="809" t="s">
        <v>142</v>
      </c>
      <c r="E22" s="809" t="s">
        <v>567</v>
      </c>
      <c r="F22" s="812">
        <v>500</v>
      </c>
      <c r="G22" s="815"/>
      <c r="H22" s="815"/>
    </row>
    <row r="23" spans="1:13" s="149" customFormat="1" ht="31.5" x14ac:dyDescent="0.25">
      <c r="A23" s="801" t="s">
        <v>1219</v>
      </c>
      <c r="B23" s="813"/>
      <c r="C23" s="811" t="s">
        <v>180</v>
      </c>
      <c r="D23" s="811" t="s">
        <v>142</v>
      </c>
      <c r="E23" s="811"/>
      <c r="F23" s="814">
        <f>SUM(F24)</f>
        <v>500</v>
      </c>
      <c r="G23" s="815"/>
      <c r="H23" s="815"/>
    </row>
    <row r="24" spans="1:13" s="149" customFormat="1" ht="31.5" x14ac:dyDescent="0.25">
      <c r="A24" s="807" t="s">
        <v>1217</v>
      </c>
      <c r="B24" s="808" t="s">
        <v>1220</v>
      </c>
      <c r="C24" s="809" t="s">
        <v>180</v>
      </c>
      <c r="D24" s="809" t="s">
        <v>142</v>
      </c>
      <c r="E24" s="809" t="s">
        <v>567</v>
      </c>
      <c r="F24" s="812">
        <v>500</v>
      </c>
      <c r="G24" s="815"/>
      <c r="H24" s="815"/>
    </row>
    <row r="25" spans="1:13" s="149" customFormat="1" ht="47.25" x14ac:dyDescent="0.25">
      <c r="A25" s="801" t="s">
        <v>1221</v>
      </c>
      <c r="B25" s="813"/>
      <c r="C25" s="811" t="s">
        <v>180</v>
      </c>
      <c r="D25" s="811" t="s">
        <v>142</v>
      </c>
      <c r="E25" s="811"/>
      <c r="F25" s="814">
        <f>SUM(F26)</f>
        <v>2000.4</v>
      </c>
      <c r="G25" s="815"/>
      <c r="H25" s="815"/>
    </row>
    <row r="26" spans="1:13" s="149" customFormat="1" ht="31.5" x14ac:dyDescent="0.25">
      <c r="A26" s="807" t="s">
        <v>1217</v>
      </c>
      <c r="B26" s="808" t="s">
        <v>1222</v>
      </c>
      <c r="C26" s="809" t="s">
        <v>180</v>
      </c>
      <c r="D26" s="809" t="s">
        <v>142</v>
      </c>
      <c r="E26" s="809" t="s">
        <v>567</v>
      </c>
      <c r="F26" s="812">
        <v>2000.4</v>
      </c>
      <c r="G26" s="815"/>
      <c r="H26" s="815"/>
    </row>
    <row r="27" spans="1:13" s="149" customFormat="1" ht="31.5" x14ac:dyDescent="0.25">
      <c r="A27" s="801" t="s">
        <v>1223</v>
      </c>
      <c r="B27" s="813"/>
      <c r="C27" s="811" t="s">
        <v>159</v>
      </c>
      <c r="D27" s="816" t="s">
        <v>142</v>
      </c>
      <c r="E27" s="816"/>
      <c r="F27" s="814">
        <f>SUM(F28)</f>
        <v>2375.4</v>
      </c>
      <c r="G27" s="815"/>
      <c r="H27" s="815"/>
    </row>
    <row r="28" spans="1:13" ht="15.75" x14ac:dyDescent="0.25">
      <c r="A28" s="817" t="s">
        <v>115</v>
      </c>
      <c r="B28" s="818" t="s">
        <v>1224</v>
      </c>
      <c r="C28" s="809" t="s">
        <v>159</v>
      </c>
      <c r="D28" s="819" t="s">
        <v>142</v>
      </c>
      <c r="E28" s="809" t="s">
        <v>650</v>
      </c>
      <c r="F28" s="820">
        <v>2375.4</v>
      </c>
      <c r="G28" s="821"/>
      <c r="H28" s="821"/>
    </row>
    <row r="29" spans="1:13" ht="16.5" thickBot="1" x14ac:dyDescent="0.3">
      <c r="A29" s="822" t="s">
        <v>555</v>
      </c>
      <c r="B29" s="823"/>
      <c r="C29" s="823"/>
      <c r="D29" s="823"/>
      <c r="E29" s="823"/>
      <c r="F29" s="824">
        <f>SUM(F12+F15+F17+F19+F21+F23+F25+F27)</f>
        <v>16461.099999999999</v>
      </c>
    </row>
  </sheetData>
  <mergeCells count="7">
    <mergeCell ref="A6:F6"/>
    <mergeCell ref="A8:A9"/>
    <mergeCell ref="B8:B9"/>
    <mergeCell ref="C8:C9"/>
    <mergeCell ref="D8:D9"/>
    <mergeCell ref="E8:E9"/>
    <mergeCell ref="F8:F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0"/>
  <sheetViews>
    <sheetView workbookViewId="0">
      <pane xSplit="1" ySplit="10" topLeftCell="B11" activePane="bottomRight" state="frozen"/>
      <selection activeCell="H4" sqref="H4:I4"/>
      <selection pane="topRight" activeCell="H4" sqref="H4:I4"/>
      <selection pane="bottomLeft" activeCell="H4" sqref="H4:I4"/>
      <selection pane="bottomRight" activeCell="K31" sqref="K31"/>
    </sheetView>
  </sheetViews>
  <sheetFormatPr defaultRowHeight="12.75" x14ac:dyDescent="0.2"/>
  <cols>
    <col min="1" max="1" width="77.7109375" style="868" customWidth="1"/>
    <col min="2" max="2" width="4.28515625" style="887" customWidth="1"/>
    <col min="3" max="3" width="5.28515625" style="868" customWidth="1"/>
    <col min="4" max="4" width="5" style="868" customWidth="1"/>
    <col min="5" max="5" width="7.85546875" style="868" customWidth="1"/>
    <col min="6" max="6" width="5.85546875" style="868" customWidth="1"/>
    <col min="7" max="7" width="13.140625" style="949" customWidth="1"/>
    <col min="8" max="8" width="13.5703125" style="949" customWidth="1"/>
    <col min="9" max="9" width="13" style="949" customWidth="1"/>
    <col min="10" max="254" width="9.140625" style="868"/>
    <col min="255" max="255" width="45.140625" style="868" customWidth="1"/>
    <col min="256" max="256" width="4.28515625" style="868" customWidth="1"/>
    <col min="257" max="257" width="5.28515625" style="868" customWidth="1"/>
    <col min="258" max="258" width="5" style="868" customWidth="1"/>
    <col min="259" max="259" width="7.85546875" style="868" customWidth="1"/>
    <col min="260" max="260" width="4.85546875" style="868" customWidth="1"/>
    <col min="261" max="261" width="11.42578125" style="868" customWidth="1"/>
    <col min="262" max="262" width="10.85546875" style="868" customWidth="1"/>
    <col min="263" max="263" width="10.28515625" style="868" customWidth="1"/>
    <col min="264" max="264" width="11.140625" style="868" customWidth="1"/>
    <col min="265" max="265" width="11.42578125" style="868" customWidth="1"/>
    <col min="266" max="510" width="9.140625" style="868"/>
    <col min="511" max="511" width="45.140625" style="868" customWidth="1"/>
    <col min="512" max="512" width="4.28515625" style="868" customWidth="1"/>
    <col min="513" max="513" width="5.28515625" style="868" customWidth="1"/>
    <col min="514" max="514" width="5" style="868" customWidth="1"/>
    <col min="515" max="515" width="7.85546875" style="868" customWidth="1"/>
    <col min="516" max="516" width="4.85546875" style="868" customWidth="1"/>
    <col min="517" max="517" width="11.42578125" style="868" customWidth="1"/>
    <col min="518" max="518" width="10.85546875" style="868" customWidth="1"/>
    <col min="519" max="519" width="10.28515625" style="868" customWidth="1"/>
    <col min="520" max="520" width="11.140625" style="868" customWidth="1"/>
    <col min="521" max="521" width="11.42578125" style="868" customWidth="1"/>
    <col min="522" max="766" width="9.140625" style="868"/>
    <col min="767" max="767" width="45.140625" style="868" customWidth="1"/>
    <col min="768" max="768" width="4.28515625" style="868" customWidth="1"/>
    <col min="769" max="769" width="5.28515625" style="868" customWidth="1"/>
    <col min="770" max="770" width="5" style="868" customWidth="1"/>
    <col min="771" max="771" width="7.85546875" style="868" customWidth="1"/>
    <col min="772" max="772" width="4.85546875" style="868" customWidth="1"/>
    <col min="773" max="773" width="11.42578125" style="868" customWidth="1"/>
    <col min="774" max="774" width="10.85546875" style="868" customWidth="1"/>
    <col min="775" max="775" width="10.28515625" style="868" customWidth="1"/>
    <col min="776" max="776" width="11.140625" style="868" customWidth="1"/>
    <col min="777" max="777" width="11.42578125" style="868" customWidth="1"/>
    <col min="778" max="1022" width="9.140625" style="868"/>
    <col min="1023" max="1023" width="45.140625" style="868" customWidth="1"/>
    <col min="1024" max="1024" width="4.28515625" style="868" customWidth="1"/>
    <col min="1025" max="1025" width="5.28515625" style="868" customWidth="1"/>
    <col min="1026" max="1026" width="5" style="868" customWidth="1"/>
    <col min="1027" max="1027" width="7.85546875" style="868" customWidth="1"/>
    <col min="1028" max="1028" width="4.85546875" style="868" customWidth="1"/>
    <col min="1029" max="1029" width="11.42578125" style="868" customWidth="1"/>
    <col min="1030" max="1030" width="10.85546875" style="868" customWidth="1"/>
    <col min="1031" max="1031" width="10.28515625" style="868" customWidth="1"/>
    <col min="1032" max="1032" width="11.140625" style="868" customWidth="1"/>
    <col min="1033" max="1033" width="11.42578125" style="868" customWidth="1"/>
    <col min="1034" max="1278" width="9.140625" style="868"/>
    <col min="1279" max="1279" width="45.140625" style="868" customWidth="1"/>
    <col min="1280" max="1280" width="4.28515625" style="868" customWidth="1"/>
    <col min="1281" max="1281" width="5.28515625" style="868" customWidth="1"/>
    <col min="1282" max="1282" width="5" style="868" customWidth="1"/>
    <col min="1283" max="1283" width="7.85546875" style="868" customWidth="1"/>
    <col min="1284" max="1284" width="4.85546875" style="868" customWidth="1"/>
    <col min="1285" max="1285" width="11.42578125" style="868" customWidth="1"/>
    <col min="1286" max="1286" width="10.85546875" style="868" customWidth="1"/>
    <col min="1287" max="1287" width="10.28515625" style="868" customWidth="1"/>
    <col min="1288" max="1288" width="11.140625" style="868" customWidth="1"/>
    <col min="1289" max="1289" width="11.42578125" style="868" customWidth="1"/>
    <col min="1290" max="1534" width="9.140625" style="868"/>
    <col min="1535" max="1535" width="45.140625" style="868" customWidth="1"/>
    <col min="1536" max="1536" width="4.28515625" style="868" customWidth="1"/>
    <col min="1537" max="1537" width="5.28515625" style="868" customWidth="1"/>
    <col min="1538" max="1538" width="5" style="868" customWidth="1"/>
    <col min="1539" max="1539" width="7.85546875" style="868" customWidth="1"/>
    <col min="1540" max="1540" width="4.85546875" style="868" customWidth="1"/>
    <col min="1541" max="1541" width="11.42578125" style="868" customWidth="1"/>
    <col min="1542" max="1542" width="10.85546875" style="868" customWidth="1"/>
    <col min="1543" max="1543" width="10.28515625" style="868" customWidth="1"/>
    <col min="1544" max="1544" width="11.140625" style="868" customWidth="1"/>
    <col min="1545" max="1545" width="11.42578125" style="868" customWidth="1"/>
    <col min="1546" max="1790" width="9.140625" style="868"/>
    <col min="1791" max="1791" width="45.140625" style="868" customWidth="1"/>
    <col min="1792" max="1792" width="4.28515625" style="868" customWidth="1"/>
    <col min="1793" max="1793" width="5.28515625" style="868" customWidth="1"/>
    <col min="1794" max="1794" width="5" style="868" customWidth="1"/>
    <col min="1795" max="1795" width="7.85546875" style="868" customWidth="1"/>
    <col min="1796" max="1796" width="4.85546875" style="868" customWidth="1"/>
    <col min="1797" max="1797" width="11.42578125" style="868" customWidth="1"/>
    <col min="1798" max="1798" width="10.85546875" style="868" customWidth="1"/>
    <col min="1799" max="1799" width="10.28515625" style="868" customWidth="1"/>
    <col min="1800" max="1800" width="11.140625" style="868" customWidth="1"/>
    <col min="1801" max="1801" width="11.42578125" style="868" customWidth="1"/>
    <col min="1802" max="2046" width="9.140625" style="868"/>
    <col min="2047" max="2047" width="45.140625" style="868" customWidth="1"/>
    <col min="2048" max="2048" width="4.28515625" style="868" customWidth="1"/>
    <col min="2049" max="2049" width="5.28515625" style="868" customWidth="1"/>
    <col min="2050" max="2050" width="5" style="868" customWidth="1"/>
    <col min="2051" max="2051" width="7.85546875" style="868" customWidth="1"/>
    <col min="2052" max="2052" width="4.85546875" style="868" customWidth="1"/>
    <col min="2053" max="2053" width="11.42578125" style="868" customWidth="1"/>
    <col min="2054" max="2054" width="10.85546875" style="868" customWidth="1"/>
    <col min="2055" max="2055" width="10.28515625" style="868" customWidth="1"/>
    <col min="2056" max="2056" width="11.140625" style="868" customWidth="1"/>
    <col min="2057" max="2057" width="11.42578125" style="868" customWidth="1"/>
    <col min="2058" max="2302" width="9.140625" style="868"/>
    <col min="2303" max="2303" width="45.140625" style="868" customWidth="1"/>
    <col min="2304" max="2304" width="4.28515625" style="868" customWidth="1"/>
    <col min="2305" max="2305" width="5.28515625" style="868" customWidth="1"/>
    <col min="2306" max="2306" width="5" style="868" customWidth="1"/>
    <col min="2307" max="2307" width="7.85546875" style="868" customWidth="1"/>
    <col min="2308" max="2308" width="4.85546875" style="868" customWidth="1"/>
    <col min="2309" max="2309" width="11.42578125" style="868" customWidth="1"/>
    <col min="2310" max="2310" width="10.85546875" style="868" customWidth="1"/>
    <col min="2311" max="2311" width="10.28515625" style="868" customWidth="1"/>
    <col min="2312" max="2312" width="11.140625" style="868" customWidth="1"/>
    <col min="2313" max="2313" width="11.42578125" style="868" customWidth="1"/>
    <col min="2314" max="2558" width="9.140625" style="868"/>
    <col min="2559" max="2559" width="45.140625" style="868" customWidth="1"/>
    <col min="2560" max="2560" width="4.28515625" style="868" customWidth="1"/>
    <col min="2561" max="2561" width="5.28515625" style="868" customWidth="1"/>
    <col min="2562" max="2562" width="5" style="868" customWidth="1"/>
    <col min="2563" max="2563" width="7.85546875" style="868" customWidth="1"/>
    <col min="2564" max="2564" width="4.85546875" style="868" customWidth="1"/>
    <col min="2565" max="2565" width="11.42578125" style="868" customWidth="1"/>
    <col min="2566" max="2566" width="10.85546875" style="868" customWidth="1"/>
    <col min="2567" max="2567" width="10.28515625" style="868" customWidth="1"/>
    <col min="2568" max="2568" width="11.140625" style="868" customWidth="1"/>
    <col min="2569" max="2569" width="11.42578125" style="868" customWidth="1"/>
    <col min="2570" max="2814" width="9.140625" style="868"/>
    <col min="2815" max="2815" width="45.140625" style="868" customWidth="1"/>
    <col min="2816" max="2816" width="4.28515625" style="868" customWidth="1"/>
    <col min="2817" max="2817" width="5.28515625" style="868" customWidth="1"/>
    <col min="2818" max="2818" width="5" style="868" customWidth="1"/>
    <col min="2819" max="2819" width="7.85546875" style="868" customWidth="1"/>
    <col min="2820" max="2820" width="4.85546875" style="868" customWidth="1"/>
    <col min="2821" max="2821" width="11.42578125" style="868" customWidth="1"/>
    <col min="2822" max="2822" width="10.85546875" style="868" customWidth="1"/>
    <col min="2823" max="2823" width="10.28515625" style="868" customWidth="1"/>
    <col min="2824" max="2824" width="11.140625" style="868" customWidth="1"/>
    <col min="2825" max="2825" width="11.42578125" style="868" customWidth="1"/>
    <col min="2826" max="3070" width="9.140625" style="868"/>
    <col min="3071" max="3071" width="45.140625" style="868" customWidth="1"/>
    <col min="3072" max="3072" width="4.28515625" style="868" customWidth="1"/>
    <col min="3073" max="3073" width="5.28515625" style="868" customWidth="1"/>
    <col min="3074" max="3074" width="5" style="868" customWidth="1"/>
    <col min="3075" max="3075" width="7.85546875" style="868" customWidth="1"/>
    <col min="3076" max="3076" width="4.85546875" style="868" customWidth="1"/>
    <col min="3077" max="3077" width="11.42578125" style="868" customWidth="1"/>
    <col min="3078" max="3078" width="10.85546875" style="868" customWidth="1"/>
    <col min="3079" max="3079" width="10.28515625" style="868" customWidth="1"/>
    <col min="3080" max="3080" width="11.140625" style="868" customWidth="1"/>
    <col min="3081" max="3081" width="11.42578125" style="868" customWidth="1"/>
    <col min="3082" max="3326" width="9.140625" style="868"/>
    <col min="3327" max="3327" width="45.140625" style="868" customWidth="1"/>
    <col min="3328" max="3328" width="4.28515625" style="868" customWidth="1"/>
    <col min="3329" max="3329" width="5.28515625" style="868" customWidth="1"/>
    <col min="3330" max="3330" width="5" style="868" customWidth="1"/>
    <col min="3331" max="3331" width="7.85546875" style="868" customWidth="1"/>
    <col min="3332" max="3332" width="4.85546875" style="868" customWidth="1"/>
    <col min="3333" max="3333" width="11.42578125" style="868" customWidth="1"/>
    <col min="3334" max="3334" width="10.85546875" style="868" customWidth="1"/>
    <col min="3335" max="3335" width="10.28515625" style="868" customWidth="1"/>
    <col min="3336" max="3336" width="11.140625" style="868" customWidth="1"/>
    <col min="3337" max="3337" width="11.42578125" style="868" customWidth="1"/>
    <col min="3338" max="3582" width="9.140625" style="868"/>
    <col min="3583" max="3583" width="45.140625" style="868" customWidth="1"/>
    <col min="3584" max="3584" width="4.28515625" style="868" customWidth="1"/>
    <col min="3585" max="3585" width="5.28515625" style="868" customWidth="1"/>
    <col min="3586" max="3586" width="5" style="868" customWidth="1"/>
    <col min="3587" max="3587" width="7.85546875" style="868" customWidth="1"/>
    <col min="3588" max="3588" width="4.85546875" style="868" customWidth="1"/>
    <col min="3589" max="3589" width="11.42578125" style="868" customWidth="1"/>
    <col min="3590" max="3590" width="10.85546875" style="868" customWidth="1"/>
    <col min="3591" max="3591" width="10.28515625" style="868" customWidth="1"/>
    <col min="3592" max="3592" width="11.140625" style="868" customWidth="1"/>
    <col min="3593" max="3593" width="11.42578125" style="868" customWidth="1"/>
    <col min="3594" max="3838" width="9.140625" style="868"/>
    <col min="3839" max="3839" width="45.140625" style="868" customWidth="1"/>
    <col min="3840" max="3840" width="4.28515625" style="868" customWidth="1"/>
    <col min="3841" max="3841" width="5.28515625" style="868" customWidth="1"/>
    <col min="3842" max="3842" width="5" style="868" customWidth="1"/>
    <col min="3843" max="3843" width="7.85546875" style="868" customWidth="1"/>
    <col min="3844" max="3844" width="4.85546875" style="868" customWidth="1"/>
    <col min="3845" max="3845" width="11.42578125" style="868" customWidth="1"/>
    <col min="3846" max="3846" width="10.85546875" style="868" customWidth="1"/>
    <col min="3847" max="3847" width="10.28515625" style="868" customWidth="1"/>
    <col min="3848" max="3848" width="11.140625" style="868" customWidth="1"/>
    <col min="3849" max="3849" width="11.42578125" style="868" customWidth="1"/>
    <col min="3850" max="4094" width="9.140625" style="868"/>
    <col min="4095" max="4095" width="45.140625" style="868" customWidth="1"/>
    <col min="4096" max="4096" width="4.28515625" style="868" customWidth="1"/>
    <col min="4097" max="4097" width="5.28515625" style="868" customWidth="1"/>
    <col min="4098" max="4098" width="5" style="868" customWidth="1"/>
    <col min="4099" max="4099" width="7.85546875" style="868" customWidth="1"/>
    <col min="4100" max="4100" width="4.85546875" style="868" customWidth="1"/>
    <col min="4101" max="4101" width="11.42578125" style="868" customWidth="1"/>
    <col min="4102" max="4102" width="10.85546875" style="868" customWidth="1"/>
    <col min="4103" max="4103" width="10.28515625" style="868" customWidth="1"/>
    <col min="4104" max="4104" width="11.140625" style="868" customWidth="1"/>
    <col min="4105" max="4105" width="11.42578125" style="868" customWidth="1"/>
    <col min="4106" max="4350" width="9.140625" style="868"/>
    <col min="4351" max="4351" width="45.140625" style="868" customWidth="1"/>
    <col min="4352" max="4352" width="4.28515625" style="868" customWidth="1"/>
    <col min="4353" max="4353" width="5.28515625" style="868" customWidth="1"/>
    <col min="4354" max="4354" width="5" style="868" customWidth="1"/>
    <col min="4355" max="4355" width="7.85546875" style="868" customWidth="1"/>
    <col min="4356" max="4356" width="4.85546875" style="868" customWidth="1"/>
    <col min="4357" max="4357" width="11.42578125" style="868" customWidth="1"/>
    <col min="4358" max="4358" width="10.85546875" style="868" customWidth="1"/>
    <col min="4359" max="4359" width="10.28515625" style="868" customWidth="1"/>
    <col min="4360" max="4360" width="11.140625" style="868" customWidth="1"/>
    <col min="4361" max="4361" width="11.42578125" style="868" customWidth="1"/>
    <col min="4362" max="4606" width="9.140625" style="868"/>
    <col min="4607" max="4607" width="45.140625" style="868" customWidth="1"/>
    <col min="4608" max="4608" width="4.28515625" style="868" customWidth="1"/>
    <col min="4609" max="4609" width="5.28515625" style="868" customWidth="1"/>
    <col min="4610" max="4610" width="5" style="868" customWidth="1"/>
    <col min="4611" max="4611" width="7.85546875" style="868" customWidth="1"/>
    <col min="4612" max="4612" width="4.85546875" style="868" customWidth="1"/>
    <col min="4613" max="4613" width="11.42578125" style="868" customWidth="1"/>
    <col min="4614" max="4614" width="10.85546875" style="868" customWidth="1"/>
    <col min="4615" max="4615" width="10.28515625" style="868" customWidth="1"/>
    <col min="4616" max="4616" width="11.140625" style="868" customWidth="1"/>
    <col min="4617" max="4617" width="11.42578125" style="868" customWidth="1"/>
    <col min="4618" max="4862" width="9.140625" style="868"/>
    <col min="4863" max="4863" width="45.140625" style="868" customWidth="1"/>
    <col min="4864" max="4864" width="4.28515625" style="868" customWidth="1"/>
    <col min="4865" max="4865" width="5.28515625" style="868" customWidth="1"/>
    <col min="4866" max="4866" width="5" style="868" customWidth="1"/>
    <col min="4867" max="4867" width="7.85546875" style="868" customWidth="1"/>
    <col min="4868" max="4868" width="4.85546875" style="868" customWidth="1"/>
    <col min="4869" max="4869" width="11.42578125" style="868" customWidth="1"/>
    <col min="4870" max="4870" width="10.85546875" style="868" customWidth="1"/>
    <col min="4871" max="4871" width="10.28515625" style="868" customWidth="1"/>
    <col min="4872" max="4872" width="11.140625" style="868" customWidth="1"/>
    <col min="4873" max="4873" width="11.42578125" style="868" customWidth="1"/>
    <col min="4874" max="5118" width="9.140625" style="868"/>
    <col min="5119" max="5119" width="45.140625" style="868" customWidth="1"/>
    <col min="5120" max="5120" width="4.28515625" style="868" customWidth="1"/>
    <col min="5121" max="5121" width="5.28515625" style="868" customWidth="1"/>
    <col min="5122" max="5122" width="5" style="868" customWidth="1"/>
    <col min="5123" max="5123" width="7.85546875" style="868" customWidth="1"/>
    <col min="5124" max="5124" width="4.85546875" style="868" customWidth="1"/>
    <col min="5125" max="5125" width="11.42578125" style="868" customWidth="1"/>
    <col min="5126" max="5126" width="10.85546875" style="868" customWidth="1"/>
    <col min="5127" max="5127" width="10.28515625" style="868" customWidth="1"/>
    <col min="5128" max="5128" width="11.140625" style="868" customWidth="1"/>
    <col min="5129" max="5129" width="11.42578125" style="868" customWidth="1"/>
    <col min="5130" max="5374" width="9.140625" style="868"/>
    <col min="5375" max="5375" width="45.140625" style="868" customWidth="1"/>
    <col min="5376" max="5376" width="4.28515625" style="868" customWidth="1"/>
    <col min="5377" max="5377" width="5.28515625" style="868" customWidth="1"/>
    <col min="5378" max="5378" width="5" style="868" customWidth="1"/>
    <col min="5379" max="5379" width="7.85546875" style="868" customWidth="1"/>
    <col min="5380" max="5380" width="4.85546875" style="868" customWidth="1"/>
    <col min="5381" max="5381" width="11.42578125" style="868" customWidth="1"/>
    <col min="5382" max="5382" width="10.85546875" style="868" customWidth="1"/>
    <col min="5383" max="5383" width="10.28515625" style="868" customWidth="1"/>
    <col min="5384" max="5384" width="11.140625" style="868" customWidth="1"/>
    <col min="5385" max="5385" width="11.42578125" style="868" customWidth="1"/>
    <col min="5386" max="5630" width="9.140625" style="868"/>
    <col min="5631" max="5631" width="45.140625" style="868" customWidth="1"/>
    <col min="5632" max="5632" width="4.28515625" style="868" customWidth="1"/>
    <col min="5633" max="5633" width="5.28515625" style="868" customWidth="1"/>
    <col min="5634" max="5634" width="5" style="868" customWidth="1"/>
    <col min="5635" max="5635" width="7.85546875" style="868" customWidth="1"/>
    <col min="5636" max="5636" width="4.85546875" style="868" customWidth="1"/>
    <col min="5637" max="5637" width="11.42578125" style="868" customWidth="1"/>
    <col min="5638" max="5638" width="10.85546875" style="868" customWidth="1"/>
    <col min="5639" max="5639" width="10.28515625" style="868" customWidth="1"/>
    <col min="5640" max="5640" width="11.140625" style="868" customWidth="1"/>
    <col min="5641" max="5641" width="11.42578125" style="868" customWidth="1"/>
    <col min="5642" max="5886" width="9.140625" style="868"/>
    <col min="5887" max="5887" width="45.140625" style="868" customWidth="1"/>
    <col min="5888" max="5888" width="4.28515625" style="868" customWidth="1"/>
    <col min="5889" max="5889" width="5.28515625" style="868" customWidth="1"/>
    <col min="5890" max="5890" width="5" style="868" customWidth="1"/>
    <col min="5891" max="5891" width="7.85546875" style="868" customWidth="1"/>
    <col min="5892" max="5892" width="4.85546875" style="868" customWidth="1"/>
    <col min="5893" max="5893" width="11.42578125" style="868" customWidth="1"/>
    <col min="5894" max="5894" width="10.85546875" style="868" customWidth="1"/>
    <col min="5895" max="5895" width="10.28515625" style="868" customWidth="1"/>
    <col min="5896" max="5896" width="11.140625" style="868" customWidth="1"/>
    <col min="5897" max="5897" width="11.42578125" style="868" customWidth="1"/>
    <col min="5898" max="6142" width="9.140625" style="868"/>
    <col min="6143" max="6143" width="45.140625" style="868" customWidth="1"/>
    <col min="6144" max="6144" width="4.28515625" style="868" customWidth="1"/>
    <col min="6145" max="6145" width="5.28515625" style="868" customWidth="1"/>
    <col min="6146" max="6146" width="5" style="868" customWidth="1"/>
    <col min="6147" max="6147" width="7.85546875" style="868" customWidth="1"/>
    <col min="6148" max="6148" width="4.85546875" style="868" customWidth="1"/>
    <col min="6149" max="6149" width="11.42578125" style="868" customWidth="1"/>
    <col min="6150" max="6150" width="10.85546875" style="868" customWidth="1"/>
    <col min="6151" max="6151" width="10.28515625" style="868" customWidth="1"/>
    <col min="6152" max="6152" width="11.140625" style="868" customWidth="1"/>
    <col min="6153" max="6153" width="11.42578125" style="868" customWidth="1"/>
    <col min="6154" max="6398" width="9.140625" style="868"/>
    <col min="6399" max="6399" width="45.140625" style="868" customWidth="1"/>
    <col min="6400" max="6400" width="4.28515625" style="868" customWidth="1"/>
    <col min="6401" max="6401" width="5.28515625" style="868" customWidth="1"/>
    <col min="6402" max="6402" width="5" style="868" customWidth="1"/>
    <col min="6403" max="6403" width="7.85546875" style="868" customWidth="1"/>
    <col min="6404" max="6404" width="4.85546875" style="868" customWidth="1"/>
    <col min="6405" max="6405" width="11.42578125" style="868" customWidth="1"/>
    <col min="6406" max="6406" width="10.85546875" style="868" customWidth="1"/>
    <col min="6407" max="6407" width="10.28515625" style="868" customWidth="1"/>
    <col min="6408" max="6408" width="11.140625" style="868" customWidth="1"/>
    <col min="6409" max="6409" width="11.42578125" style="868" customWidth="1"/>
    <col min="6410" max="6654" width="9.140625" style="868"/>
    <col min="6655" max="6655" width="45.140625" style="868" customWidth="1"/>
    <col min="6656" max="6656" width="4.28515625" style="868" customWidth="1"/>
    <col min="6657" max="6657" width="5.28515625" style="868" customWidth="1"/>
    <col min="6658" max="6658" width="5" style="868" customWidth="1"/>
    <col min="6659" max="6659" width="7.85546875" style="868" customWidth="1"/>
    <col min="6660" max="6660" width="4.85546875" style="868" customWidth="1"/>
    <col min="6661" max="6661" width="11.42578125" style="868" customWidth="1"/>
    <col min="6662" max="6662" width="10.85546875" style="868" customWidth="1"/>
    <col min="6663" max="6663" width="10.28515625" style="868" customWidth="1"/>
    <col min="6664" max="6664" width="11.140625" style="868" customWidth="1"/>
    <col min="6665" max="6665" width="11.42578125" style="868" customWidth="1"/>
    <col min="6666" max="6910" width="9.140625" style="868"/>
    <col min="6911" max="6911" width="45.140625" style="868" customWidth="1"/>
    <col min="6912" max="6912" width="4.28515625" style="868" customWidth="1"/>
    <col min="6913" max="6913" width="5.28515625" style="868" customWidth="1"/>
    <col min="6914" max="6914" width="5" style="868" customWidth="1"/>
    <col min="6915" max="6915" width="7.85546875" style="868" customWidth="1"/>
    <col min="6916" max="6916" width="4.85546875" style="868" customWidth="1"/>
    <col min="6917" max="6917" width="11.42578125" style="868" customWidth="1"/>
    <col min="6918" max="6918" width="10.85546875" style="868" customWidth="1"/>
    <col min="6919" max="6919" width="10.28515625" style="868" customWidth="1"/>
    <col min="6920" max="6920" width="11.140625" style="868" customWidth="1"/>
    <col min="6921" max="6921" width="11.42578125" style="868" customWidth="1"/>
    <col min="6922" max="7166" width="9.140625" style="868"/>
    <col min="7167" max="7167" width="45.140625" style="868" customWidth="1"/>
    <col min="7168" max="7168" width="4.28515625" style="868" customWidth="1"/>
    <col min="7169" max="7169" width="5.28515625" style="868" customWidth="1"/>
    <col min="7170" max="7170" width="5" style="868" customWidth="1"/>
    <col min="7171" max="7171" width="7.85546875" style="868" customWidth="1"/>
    <col min="7172" max="7172" width="4.85546875" style="868" customWidth="1"/>
    <col min="7173" max="7173" width="11.42578125" style="868" customWidth="1"/>
    <col min="7174" max="7174" width="10.85546875" style="868" customWidth="1"/>
    <col min="7175" max="7175" width="10.28515625" style="868" customWidth="1"/>
    <col min="7176" max="7176" width="11.140625" style="868" customWidth="1"/>
    <col min="7177" max="7177" width="11.42578125" style="868" customWidth="1"/>
    <col min="7178" max="7422" width="9.140625" style="868"/>
    <col min="7423" max="7423" width="45.140625" style="868" customWidth="1"/>
    <col min="7424" max="7424" width="4.28515625" style="868" customWidth="1"/>
    <col min="7425" max="7425" width="5.28515625" style="868" customWidth="1"/>
    <col min="7426" max="7426" width="5" style="868" customWidth="1"/>
    <col min="7427" max="7427" width="7.85546875" style="868" customWidth="1"/>
    <col min="7428" max="7428" width="4.85546875" style="868" customWidth="1"/>
    <col min="7429" max="7429" width="11.42578125" style="868" customWidth="1"/>
    <col min="7430" max="7430" width="10.85546875" style="868" customWidth="1"/>
    <col min="7431" max="7431" width="10.28515625" style="868" customWidth="1"/>
    <col min="7432" max="7432" width="11.140625" style="868" customWidth="1"/>
    <col min="7433" max="7433" width="11.42578125" style="868" customWidth="1"/>
    <col min="7434" max="7678" width="9.140625" style="868"/>
    <col min="7679" max="7679" width="45.140625" style="868" customWidth="1"/>
    <col min="7680" max="7680" width="4.28515625" style="868" customWidth="1"/>
    <col min="7681" max="7681" width="5.28515625" style="868" customWidth="1"/>
    <col min="7682" max="7682" width="5" style="868" customWidth="1"/>
    <col min="7683" max="7683" width="7.85546875" style="868" customWidth="1"/>
    <col min="7684" max="7684" width="4.85546875" style="868" customWidth="1"/>
    <col min="7685" max="7685" width="11.42578125" style="868" customWidth="1"/>
    <col min="7686" max="7686" width="10.85546875" style="868" customWidth="1"/>
    <col min="7687" max="7687" width="10.28515625" style="868" customWidth="1"/>
    <col min="7688" max="7688" width="11.140625" style="868" customWidth="1"/>
    <col min="7689" max="7689" width="11.42578125" style="868" customWidth="1"/>
    <col min="7690" max="7934" width="9.140625" style="868"/>
    <col min="7935" max="7935" width="45.140625" style="868" customWidth="1"/>
    <col min="7936" max="7936" width="4.28515625" style="868" customWidth="1"/>
    <col min="7937" max="7937" width="5.28515625" style="868" customWidth="1"/>
    <col min="7938" max="7938" width="5" style="868" customWidth="1"/>
    <col min="7939" max="7939" width="7.85546875" style="868" customWidth="1"/>
    <col min="7940" max="7940" width="4.85546875" style="868" customWidth="1"/>
    <col min="7941" max="7941" width="11.42578125" style="868" customWidth="1"/>
    <col min="7942" max="7942" width="10.85546875" style="868" customWidth="1"/>
    <col min="7943" max="7943" width="10.28515625" style="868" customWidth="1"/>
    <col min="7944" max="7944" width="11.140625" style="868" customWidth="1"/>
    <col min="7945" max="7945" width="11.42578125" style="868" customWidth="1"/>
    <col min="7946" max="8190" width="9.140625" style="868"/>
    <col min="8191" max="8191" width="45.140625" style="868" customWidth="1"/>
    <col min="8192" max="8192" width="4.28515625" style="868" customWidth="1"/>
    <col min="8193" max="8193" width="5.28515625" style="868" customWidth="1"/>
    <col min="8194" max="8194" width="5" style="868" customWidth="1"/>
    <col min="8195" max="8195" width="7.85546875" style="868" customWidth="1"/>
    <col min="8196" max="8196" width="4.85546875" style="868" customWidth="1"/>
    <col min="8197" max="8197" width="11.42578125" style="868" customWidth="1"/>
    <col min="8198" max="8198" width="10.85546875" style="868" customWidth="1"/>
    <col min="8199" max="8199" width="10.28515625" style="868" customWidth="1"/>
    <col min="8200" max="8200" width="11.140625" style="868" customWidth="1"/>
    <col min="8201" max="8201" width="11.42578125" style="868" customWidth="1"/>
    <col min="8202" max="8446" width="9.140625" style="868"/>
    <col min="8447" max="8447" width="45.140625" style="868" customWidth="1"/>
    <col min="8448" max="8448" width="4.28515625" style="868" customWidth="1"/>
    <col min="8449" max="8449" width="5.28515625" style="868" customWidth="1"/>
    <col min="8450" max="8450" width="5" style="868" customWidth="1"/>
    <col min="8451" max="8451" width="7.85546875" style="868" customWidth="1"/>
    <col min="8452" max="8452" width="4.85546875" style="868" customWidth="1"/>
    <col min="8453" max="8453" width="11.42578125" style="868" customWidth="1"/>
    <col min="8454" max="8454" width="10.85546875" style="868" customWidth="1"/>
    <col min="8455" max="8455" width="10.28515625" style="868" customWidth="1"/>
    <col min="8456" max="8456" width="11.140625" style="868" customWidth="1"/>
    <col min="8457" max="8457" width="11.42578125" style="868" customWidth="1"/>
    <col min="8458" max="8702" width="9.140625" style="868"/>
    <col min="8703" max="8703" width="45.140625" style="868" customWidth="1"/>
    <col min="8704" max="8704" width="4.28515625" style="868" customWidth="1"/>
    <col min="8705" max="8705" width="5.28515625" style="868" customWidth="1"/>
    <col min="8706" max="8706" width="5" style="868" customWidth="1"/>
    <col min="8707" max="8707" width="7.85546875" style="868" customWidth="1"/>
    <col min="8708" max="8708" width="4.85546875" style="868" customWidth="1"/>
    <col min="8709" max="8709" width="11.42578125" style="868" customWidth="1"/>
    <col min="8710" max="8710" width="10.85546875" style="868" customWidth="1"/>
    <col min="8711" max="8711" width="10.28515625" style="868" customWidth="1"/>
    <col min="8712" max="8712" width="11.140625" style="868" customWidth="1"/>
    <col min="8713" max="8713" width="11.42578125" style="868" customWidth="1"/>
    <col min="8714" max="8958" width="9.140625" style="868"/>
    <col min="8959" max="8959" width="45.140625" style="868" customWidth="1"/>
    <col min="8960" max="8960" width="4.28515625" style="868" customWidth="1"/>
    <col min="8961" max="8961" width="5.28515625" style="868" customWidth="1"/>
    <col min="8962" max="8962" width="5" style="868" customWidth="1"/>
    <col min="8963" max="8963" width="7.85546875" style="868" customWidth="1"/>
    <col min="8964" max="8964" width="4.85546875" style="868" customWidth="1"/>
    <col min="8965" max="8965" width="11.42578125" style="868" customWidth="1"/>
    <col min="8966" max="8966" width="10.85546875" style="868" customWidth="1"/>
    <col min="8967" max="8967" width="10.28515625" style="868" customWidth="1"/>
    <col min="8968" max="8968" width="11.140625" style="868" customWidth="1"/>
    <col min="8969" max="8969" width="11.42578125" style="868" customWidth="1"/>
    <col min="8970" max="9214" width="9.140625" style="868"/>
    <col min="9215" max="9215" width="45.140625" style="868" customWidth="1"/>
    <col min="9216" max="9216" width="4.28515625" style="868" customWidth="1"/>
    <col min="9217" max="9217" width="5.28515625" style="868" customWidth="1"/>
    <col min="9218" max="9218" width="5" style="868" customWidth="1"/>
    <col min="9219" max="9219" width="7.85546875" style="868" customWidth="1"/>
    <col min="9220" max="9220" width="4.85546875" style="868" customWidth="1"/>
    <col min="9221" max="9221" width="11.42578125" style="868" customWidth="1"/>
    <col min="9222" max="9222" width="10.85546875" style="868" customWidth="1"/>
    <col min="9223" max="9223" width="10.28515625" style="868" customWidth="1"/>
    <col min="9224" max="9224" width="11.140625" style="868" customWidth="1"/>
    <col min="9225" max="9225" width="11.42578125" style="868" customWidth="1"/>
    <col min="9226" max="9470" width="9.140625" style="868"/>
    <col min="9471" max="9471" width="45.140625" style="868" customWidth="1"/>
    <col min="9472" max="9472" width="4.28515625" style="868" customWidth="1"/>
    <col min="9473" max="9473" width="5.28515625" style="868" customWidth="1"/>
    <col min="9474" max="9474" width="5" style="868" customWidth="1"/>
    <col min="9475" max="9475" width="7.85546875" style="868" customWidth="1"/>
    <col min="9476" max="9476" width="4.85546875" style="868" customWidth="1"/>
    <col min="9477" max="9477" width="11.42578125" style="868" customWidth="1"/>
    <col min="9478" max="9478" width="10.85546875" style="868" customWidth="1"/>
    <col min="9479" max="9479" width="10.28515625" style="868" customWidth="1"/>
    <col min="9480" max="9480" width="11.140625" style="868" customWidth="1"/>
    <col min="9481" max="9481" width="11.42578125" style="868" customWidth="1"/>
    <col min="9482" max="9726" width="9.140625" style="868"/>
    <col min="9727" max="9727" width="45.140625" style="868" customWidth="1"/>
    <col min="9728" max="9728" width="4.28515625" style="868" customWidth="1"/>
    <col min="9729" max="9729" width="5.28515625" style="868" customWidth="1"/>
    <col min="9730" max="9730" width="5" style="868" customWidth="1"/>
    <col min="9731" max="9731" width="7.85546875" style="868" customWidth="1"/>
    <col min="9732" max="9732" width="4.85546875" style="868" customWidth="1"/>
    <col min="9733" max="9733" width="11.42578125" style="868" customWidth="1"/>
    <col min="9734" max="9734" width="10.85546875" style="868" customWidth="1"/>
    <col min="9735" max="9735" width="10.28515625" style="868" customWidth="1"/>
    <col min="9736" max="9736" width="11.140625" style="868" customWidth="1"/>
    <col min="9737" max="9737" width="11.42578125" style="868" customWidth="1"/>
    <col min="9738" max="9982" width="9.140625" style="868"/>
    <col min="9983" max="9983" width="45.140625" style="868" customWidth="1"/>
    <col min="9984" max="9984" width="4.28515625" style="868" customWidth="1"/>
    <col min="9985" max="9985" width="5.28515625" style="868" customWidth="1"/>
    <col min="9986" max="9986" width="5" style="868" customWidth="1"/>
    <col min="9987" max="9987" width="7.85546875" style="868" customWidth="1"/>
    <col min="9988" max="9988" width="4.85546875" style="868" customWidth="1"/>
    <col min="9989" max="9989" width="11.42578125" style="868" customWidth="1"/>
    <col min="9990" max="9990" width="10.85546875" style="868" customWidth="1"/>
    <col min="9991" max="9991" width="10.28515625" style="868" customWidth="1"/>
    <col min="9992" max="9992" width="11.140625" style="868" customWidth="1"/>
    <col min="9993" max="9993" width="11.42578125" style="868" customWidth="1"/>
    <col min="9994" max="10238" width="9.140625" style="868"/>
    <col min="10239" max="10239" width="45.140625" style="868" customWidth="1"/>
    <col min="10240" max="10240" width="4.28515625" style="868" customWidth="1"/>
    <col min="10241" max="10241" width="5.28515625" style="868" customWidth="1"/>
    <col min="10242" max="10242" width="5" style="868" customWidth="1"/>
    <col min="10243" max="10243" width="7.85546875" style="868" customWidth="1"/>
    <col min="10244" max="10244" width="4.85546875" style="868" customWidth="1"/>
    <col min="10245" max="10245" width="11.42578125" style="868" customWidth="1"/>
    <col min="10246" max="10246" width="10.85546875" style="868" customWidth="1"/>
    <col min="10247" max="10247" width="10.28515625" style="868" customWidth="1"/>
    <col min="10248" max="10248" width="11.140625" style="868" customWidth="1"/>
    <col min="10249" max="10249" width="11.42578125" style="868" customWidth="1"/>
    <col min="10250" max="10494" width="9.140625" style="868"/>
    <col min="10495" max="10495" width="45.140625" style="868" customWidth="1"/>
    <col min="10496" max="10496" width="4.28515625" style="868" customWidth="1"/>
    <col min="10497" max="10497" width="5.28515625" style="868" customWidth="1"/>
    <col min="10498" max="10498" width="5" style="868" customWidth="1"/>
    <col min="10499" max="10499" width="7.85546875" style="868" customWidth="1"/>
    <col min="10500" max="10500" width="4.85546875" style="868" customWidth="1"/>
    <col min="10501" max="10501" width="11.42578125" style="868" customWidth="1"/>
    <col min="10502" max="10502" width="10.85546875" style="868" customWidth="1"/>
    <col min="10503" max="10503" width="10.28515625" style="868" customWidth="1"/>
    <col min="10504" max="10504" width="11.140625" style="868" customWidth="1"/>
    <col min="10505" max="10505" width="11.42578125" style="868" customWidth="1"/>
    <col min="10506" max="10750" width="9.140625" style="868"/>
    <col min="10751" max="10751" width="45.140625" style="868" customWidth="1"/>
    <col min="10752" max="10752" width="4.28515625" style="868" customWidth="1"/>
    <col min="10753" max="10753" width="5.28515625" style="868" customWidth="1"/>
    <col min="10754" max="10754" width="5" style="868" customWidth="1"/>
    <col min="10755" max="10755" width="7.85546875" style="868" customWidth="1"/>
    <col min="10756" max="10756" width="4.85546875" style="868" customWidth="1"/>
    <col min="10757" max="10757" width="11.42578125" style="868" customWidth="1"/>
    <col min="10758" max="10758" width="10.85546875" style="868" customWidth="1"/>
    <col min="10759" max="10759" width="10.28515625" style="868" customWidth="1"/>
    <col min="10760" max="10760" width="11.140625" style="868" customWidth="1"/>
    <col min="10761" max="10761" width="11.42578125" style="868" customWidth="1"/>
    <col min="10762" max="11006" width="9.140625" style="868"/>
    <col min="11007" max="11007" width="45.140625" style="868" customWidth="1"/>
    <col min="11008" max="11008" width="4.28515625" style="868" customWidth="1"/>
    <col min="11009" max="11009" width="5.28515625" style="868" customWidth="1"/>
    <col min="11010" max="11010" width="5" style="868" customWidth="1"/>
    <col min="11011" max="11011" width="7.85546875" style="868" customWidth="1"/>
    <col min="11012" max="11012" width="4.85546875" style="868" customWidth="1"/>
    <col min="11013" max="11013" width="11.42578125" style="868" customWidth="1"/>
    <col min="11014" max="11014" width="10.85546875" style="868" customWidth="1"/>
    <col min="11015" max="11015" width="10.28515625" style="868" customWidth="1"/>
    <col min="11016" max="11016" width="11.140625" style="868" customWidth="1"/>
    <col min="11017" max="11017" width="11.42578125" style="868" customWidth="1"/>
    <col min="11018" max="11262" width="9.140625" style="868"/>
    <col min="11263" max="11263" width="45.140625" style="868" customWidth="1"/>
    <col min="11264" max="11264" width="4.28515625" style="868" customWidth="1"/>
    <col min="11265" max="11265" width="5.28515625" style="868" customWidth="1"/>
    <col min="11266" max="11266" width="5" style="868" customWidth="1"/>
    <col min="11267" max="11267" width="7.85546875" style="868" customWidth="1"/>
    <col min="11268" max="11268" width="4.85546875" style="868" customWidth="1"/>
    <col min="11269" max="11269" width="11.42578125" style="868" customWidth="1"/>
    <col min="11270" max="11270" width="10.85546875" style="868" customWidth="1"/>
    <col min="11271" max="11271" width="10.28515625" style="868" customWidth="1"/>
    <col min="11272" max="11272" width="11.140625" style="868" customWidth="1"/>
    <col min="11273" max="11273" width="11.42578125" style="868" customWidth="1"/>
    <col min="11274" max="11518" width="9.140625" style="868"/>
    <col min="11519" max="11519" width="45.140625" style="868" customWidth="1"/>
    <col min="11520" max="11520" width="4.28515625" style="868" customWidth="1"/>
    <col min="11521" max="11521" width="5.28515625" style="868" customWidth="1"/>
    <col min="11522" max="11522" width="5" style="868" customWidth="1"/>
    <col min="11523" max="11523" width="7.85546875" style="868" customWidth="1"/>
    <col min="11524" max="11524" width="4.85546875" style="868" customWidth="1"/>
    <col min="11525" max="11525" width="11.42578125" style="868" customWidth="1"/>
    <col min="11526" max="11526" width="10.85546875" style="868" customWidth="1"/>
    <col min="11527" max="11527" width="10.28515625" style="868" customWidth="1"/>
    <col min="11528" max="11528" width="11.140625" style="868" customWidth="1"/>
    <col min="11529" max="11529" width="11.42578125" style="868" customWidth="1"/>
    <col min="11530" max="11774" width="9.140625" style="868"/>
    <col min="11775" max="11775" width="45.140625" style="868" customWidth="1"/>
    <col min="11776" max="11776" width="4.28515625" style="868" customWidth="1"/>
    <col min="11777" max="11777" width="5.28515625" style="868" customWidth="1"/>
    <col min="11778" max="11778" width="5" style="868" customWidth="1"/>
    <col min="11779" max="11779" width="7.85546875" style="868" customWidth="1"/>
    <col min="11780" max="11780" width="4.85546875" style="868" customWidth="1"/>
    <col min="11781" max="11781" width="11.42578125" style="868" customWidth="1"/>
    <col min="11782" max="11782" width="10.85546875" style="868" customWidth="1"/>
    <col min="11783" max="11783" width="10.28515625" style="868" customWidth="1"/>
    <col min="11784" max="11784" width="11.140625" style="868" customWidth="1"/>
    <col min="11785" max="11785" width="11.42578125" style="868" customWidth="1"/>
    <col min="11786" max="12030" width="9.140625" style="868"/>
    <col min="12031" max="12031" width="45.140625" style="868" customWidth="1"/>
    <col min="12032" max="12032" width="4.28515625" style="868" customWidth="1"/>
    <col min="12033" max="12033" width="5.28515625" style="868" customWidth="1"/>
    <col min="12034" max="12034" width="5" style="868" customWidth="1"/>
    <col min="12035" max="12035" width="7.85546875" style="868" customWidth="1"/>
    <col min="12036" max="12036" width="4.85546875" style="868" customWidth="1"/>
    <col min="12037" max="12037" width="11.42578125" style="868" customWidth="1"/>
    <col min="12038" max="12038" width="10.85546875" style="868" customWidth="1"/>
    <col min="12039" max="12039" width="10.28515625" style="868" customWidth="1"/>
    <col min="12040" max="12040" width="11.140625" style="868" customWidth="1"/>
    <col min="12041" max="12041" width="11.42578125" style="868" customWidth="1"/>
    <col min="12042" max="12286" width="9.140625" style="868"/>
    <col min="12287" max="12287" width="45.140625" style="868" customWidth="1"/>
    <col min="12288" max="12288" width="4.28515625" style="868" customWidth="1"/>
    <col min="12289" max="12289" width="5.28515625" style="868" customWidth="1"/>
    <col min="12290" max="12290" width="5" style="868" customWidth="1"/>
    <col min="12291" max="12291" width="7.85546875" style="868" customWidth="1"/>
    <col min="12292" max="12292" width="4.85546875" style="868" customWidth="1"/>
    <col min="12293" max="12293" width="11.42578125" style="868" customWidth="1"/>
    <col min="12294" max="12294" width="10.85546875" style="868" customWidth="1"/>
    <col min="12295" max="12295" width="10.28515625" style="868" customWidth="1"/>
    <col min="12296" max="12296" width="11.140625" style="868" customWidth="1"/>
    <col min="12297" max="12297" width="11.42578125" style="868" customWidth="1"/>
    <col min="12298" max="12542" width="9.140625" style="868"/>
    <col min="12543" max="12543" width="45.140625" style="868" customWidth="1"/>
    <col min="12544" max="12544" width="4.28515625" style="868" customWidth="1"/>
    <col min="12545" max="12545" width="5.28515625" style="868" customWidth="1"/>
    <col min="12546" max="12546" width="5" style="868" customWidth="1"/>
    <col min="12547" max="12547" width="7.85546875" style="868" customWidth="1"/>
    <col min="12548" max="12548" width="4.85546875" style="868" customWidth="1"/>
    <col min="12549" max="12549" width="11.42578125" style="868" customWidth="1"/>
    <col min="12550" max="12550" width="10.85546875" style="868" customWidth="1"/>
    <col min="12551" max="12551" width="10.28515625" style="868" customWidth="1"/>
    <col min="12552" max="12552" width="11.140625" style="868" customWidth="1"/>
    <col min="12553" max="12553" width="11.42578125" style="868" customWidth="1"/>
    <col min="12554" max="12798" width="9.140625" style="868"/>
    <col min="12799" max="12799" width="45.140625" style="868" customWidth="1"/>
    <col min="12800" max="12800" width="4.28515625" style="868" customWidth="1"/>
    <col min="12801" max="12801" width="5.28515625" style="868" customWidth="1"/>
    <col min="12802" max="12802" width="5" style="868" customWidth="1"/>
    <col min="12803" max="12803" width="7.85546875" style="868" customWidth="1"/>
    <col min="12804" max="12804" width="4.85546875" style="868" customWidth="1"/>
    <col min="12805" max="12805" width="11.42578125" style="868" customWidth="1"/>
    <col min="12806" max="12806" width="10.85546875" style="868" customWidth="1"/>
    <col min="12807" max="12807" width="10.28515625" style="868" customWidth="1"/>
    <col min="12808" max="12808" width="11.140625" style="868" customWidth="1"/>
    <col min="12809" max="12809" width="11.42578125" style="868" customWidth="1"/>
    <col min="12810" max="13054" width="9.140625" style="868"/>
    <col min="13055" max="13055" width="45.140625" style="868" customWidth="1"/>
    <col min="13056" max="13056" width="4.28515625" style="868" customWidth="1"/>
    <col min="13057" max="13057" width="5.28515625" style="868" customWidth="1"/>
    <col min="13058" max="13058" width="5" style="868" customWidth="1"/>
    <col min="13059" max="13059" width="7.85546875" style="868" customWidth="1"/>
    <col min="13060" max="13060" width="4.85546875" style="868" customWidth="1"/>
    <col min="13061" max="13061" width="11.42578125" style="868" customWidth="1"/>
    <col min="13062" max="13062" width="10.85546875" style="868" customWidth="1"/>
    <col min="13063" max="13063" width="10.28515625" style="868" customWidth="1"/>
    <col min="13064" max="13064" width="11.140625" style="868" customWidth="1"/>
    <col min="13065" max="13065" width="11.42578125" style="868" customWidth="1"/>
    <col min="13066" max="13310" width="9.140625" style="868"/>
    <col min="13311" max="13311" width="45.140625" style="868" customWidth="1"/>
    <col min="13312" max="13312" width="4.28515625" style="868" customWidth="1"/>
    <col min="13313" max="13313" width="5.28515625" style="868" customWidth="1"/>
    <col min="13314" max="13314" width="5" style="868" customWidth="1"/>
    <col min="13315" max="13315" width="7.85546875" style="868" customWidth="1"/>
    <col min="13316" max="13316" width="4.85546875" style="868" customWidth="1"/>
    <col min="13317" max="13317" width="11.42578125" style="868" customWidth="1"/>
    <col min="13318" max="13318" width="10.85546875" style="868" customWidth="1"/>
    <col min="13319" max="13319" width="10.28515625" style="868" customWidth="1"/>
    <col min="13320" max="13320" width="11.140625" style="868" customWidth="1"/>
    <col min="13321" max="13321" width="11.42578125" style="868" customWidth="1"/>
    <col min="13322" max="13566" width="9.140625" style="868"/>
    <col min="13567" max="13567" width="45.140625" style="868" customWidth="1"/>
    <col min="13568" max="13568" width="4.28515625" style="868" customWidth="1"/>
    <col min="13569" max="13569" width="5.28515625" style="868" customWidth="1"/>
    <col min="13570" max="13570" width="5" style="868" customWidth="1"/>
    <col min="13571" max="13571" width="7.85546875" style="868" customWidth="1"/>
    <col min="13572" max="13572" width="4.85546875" style="868" customWidth="1"/>
    <col min="13573" max="13573" width="11.42578125" style="868" customWidth="1"/>
    <col min="13574" max="13574" width="10.85546875" style="868" customWidth="1"/>
    <col min="13575" max="13575" width="10.28515625" style="868" customWidth="1"/>
    <col min="13576" max="13576" width="11.140625" style="868" customWidth="1"/>
    <col min="13577" max="13577" width="11.42578125" style="868" customWidth="1"/>
    <col min="13578" max="13822" width="9.140625" style="868"/>
    <col min="13823" max="13823" width="45.140625" style="868" customWidth="1"/>
    <col min="13824" max="13824" width="4.28515625" style="868" customWidth="1"/>
    <col min="13825" max="13825" width="5.28515625" style="868" customWidth="1"/>
    <col min="13826" max="13826" width="5" style="868" customWidth="1"/>
    <col min="13827" max="13827" width="7.85546875" style="868" customWidth="1"/>
    <col min="13828" max="13828" width="4.85546875" style="868" customWidth="1"/>
    <col min="13829" max="13829" width="11.42578125" style="868" customWidth="1"/>
    <col min="13830" max="13830" width="10.85546875" style="868" customWidth="1"/>
    <col min="13831" max="13831" width="10.28515625" style="868" customWidth="1"/>
    <col min="13832" max="13832" width="11.140625" style="868" customWidth="1"/>
    <col min="13833" max="13833" width="11.42578125" style="868" customWidth="1"/>
    <col min="13834" max="14078" width="9.140625" style="868"/>
    <col min="14079" max="14079" width="45.140625" style="868" customWidth="1"/>
    <col min="14080" max="14080" width="4.28515625" style="868" customWidth="1"/>
    <col min="14081" max="14081" width="5.28515625" style="868" customWidth="1"/>
    <col min="14082" max="14082" width="5" style="868" customWidth="1"/>
    <col min="14083" max="14083" width="7.85546875" style="868" customWidth="1"/>
    <col min="14084" max="14084" width="4.85546875" style="868" customWidth="1"/>
    <col min="14085" max="14085" width="11.42578125" style="868" customWidth="1"/>
    <col min="14086" max="14086" width="10.85546875" style="868" customWidth="1"/>
    <col min="14087" max="14087" width="10.28515625" style="868" customWidth="1"/>
    <col min="14088" max="14088" width="11.140625" style="868" customWidth="1"/>
    <col min="14089" max="14089" width="11.42578125" style="868" customWidth="1"/>
    <col min="14090" max="14334" width="9.140625" style="868"/>
    <col min="14335" max="14335" width="45.140625" style="868" customWidth="1"/>
    <col min="14336" max="14336" width="4.28515625" style="868" customWidth="1"/>
    <col min="14337" max="14337" width="5.28515625" style="868" customWidth="1"/>
    <col min="14338" max="14338" width="5" style="868" customWidth="1"/>
    <col min="14339" max="14339" width="7.85546875" style="868" customWidth="1"/>
    <col min="14340" max="14340" width="4.85546875" style="868" customWidth="1"/>
    <col min="14341" max="14341" width="11.42578125" style="868" customWidth="1"/>
    <col min="14342" max="14342" width="10.85546875" style="868" customWidth="1"/>
    <col min="14343" max="14343" width="10.28515625" style="868" customWidth="1"/>
    <col min="14344" max="14344" width="11.140625" style="868" customWidth="1"/>
    <col min="14345" max="14345" width="11.42578125" style="868" customWidth="1"/>
    <col min="14346" max="14590" width="9.140625" style="868"/>
    <col min="14591" max="14591" width="45.140625" style="868" customWidth="1"/>
    <col min="14592" max="14592" width="4.28515625" style="868" customWidth="1"/>
    <col min="14593" max="14593" width="5.28515625" style="868" customWidth="1"/>
    <col min="14594" max="14594" width="5" style="868" customWidth="1"/>
    <col min="14595" max="14595" width="7.85546875" style="868" customWidth="1"/>
    <col min="14596" max="14596" width="4.85546875" style="868" customWidth="1"/>
    <col min="14597" max="14597" width="11.42578125" style="868" customWidth="1"/>
    <col min="14598" max="14598" width="10.85546875" style="868" customWidth="1"/>
    <col min="14599" max="14599" width="10.28515625" style="868" customWidth="1"/>
    <col min="14600" max="14600" width="11.140625" style="868" customWidth="1"/>
    <col min="14601" max="14601" width="11.42578125" style="868" customWidth="1"/>
    <col min="14602" max="14846" width="9.140625" style="868"/>
    <col min="14847" max="14847" width="45.140625" style="868" customWidth="1"/>
    <col min="14848" max="14848" width="4.28515625" style="868" customWidth="1"/>
    <col min="14849" max="14849" width="5.28515625" style="868" customWidth="1"/>
    <col min="14850" max="14850" width="5" style="868" customWidth="1"/>
    <col min="14851" max="14851" width="7.85546875" style="868" customWidth="1"/>
    <col min="14852" max="14852" width="4.85546875" style="868" customWidth="1"/>
    <col min="14853" max="14853" width="11.42578125" style="868" customWidth="1"/>
    <col min="14854" max="14854" width="10.85546875" style="868" customWidth="1"/>
    <col min="14855" max="14855" width="10.28515625" style="868" customWidth="1"/>
    <col min="14856" max="14856" width="11.140625" style="868" customWidth="1"/>
    <col min="14857" max="14857" width="11.42578125" style="868" customWidth="1"/>
    <col min="14858" max="15102" width="9.140625" style="868"/>
    <col min="15103" max="15103" width="45.140625" style="868" customWidth="1"/>
    <col min="15104" max="15104" width="4.28515625" style="868" customWidth="1"/>
    <col min="15105" max="15105" width="5.28515625" style="868" customWidth="1"/>
    <col min="15106" max="15106" width="5" style="868" customWidth="1"/>
    <col min="15107" max="15107" width="7.85546875" style="868" customWidth="1"/>
    <col min="15108" max="15108" width="4.85546875" style="868" customWidth="1"/>
    <col min="15109" max="15109" width="11.42578125" style="868" customWidth="1"/>
    <col min="15110" max="15110" width="10.85546875" style="868" customWidth="1"/>
    <col min="15111" max="15111" width="10.28515625" style="868" customWidth="1"/>
    <col min="15112" max="15112" width="11.140625" style="868" customWidth="1"/>
    <col min="15113" max="15113" width="11.42578125" style="868" customWidth="1"/>
    <col min="15114" max="15358" width="9.140625" style="868"/>
    <col min="15359" max="15359" width="45.140625" style="868" customWidth="1"/>
    <col min="15360" max="15360" width="4.28515625" style="868" customWidth="1"/>
    <col min="15361" max="15361" width="5.28515625" style="868" customWidth="1"/>
    <col min="15362" max="15362" width="5" style="868" customWidth="1"/>
    <col min="15363" max="15363" width="7.85546875" style="868" customWidth="1"/>
    <col min="15364" max="15364" width="4.85546875" style="868" customWidth="1"/>
    <col min="15365" max="15365" width="11.42578125" style="868" customWidth="1"/>
    <col min="15366" max="15366" width="10.85546875" style="868" customWidth="1"/>
    <col min="15367" max="15367" width="10.28515625" style="868" customWidth="1"/>
    <col min="15368" max="15368" width="11.140625" style="868" customWidth="1"/>
    <col min="15369" max="15369" width="11.42578125" style="868" customWidth="1"/>
    <col min="15370" max="15614" width="9.140625" style="868"/>
    <col min="15615" max="15615" width="45.140625" style="868" customWidth="1"/>
    <col min="15616" max="15616" width="4.28515625" style="868" customWidth="1"/>
    <col min="15617" max="15617" width="5.28515625" style="868" customWidth="1"/>
    <col min="15618" max="15618" width="5" style="868" customWidth="1"/>
    <col min="15619" max="15619" width="7.85546875" style="868" customWidth="1"/>
    <col min="15620" max="15620" width="4.85546875" style="868" customWidth="1"/>
    <col min="15621" max="15621" width="11.42578125" style="868" customWidth="1"/>
    <col min="15622" max="15622" width="10.85546875" style="868" customWidth="1"/>
    <col min="15623" max="15623" width="10.28515625" style="868" customWidth="1"/>
    <col min="15624" max="15624" width="11.140625" style="868" customWidth="1"/>
    <col min="15625" max="15625" width="11.42578125" style="868" customWidth="1"/>
    <col min="15626" max="15870" width="9.140625" style="868"/>
    <col min="15871" max="15871" width="45.140625" style="868" customWidth="1"/>
    <col min="15872" max="15872" width="4.28515625" style="868" customWidth="1"/>
    <col min="15873" max="15873" width="5.28515625" style="868" customWidth="1"/>
    <col min="15874" max="15874" width="5" style="868" customWidth="1"/>
    <col min="15875" max="15875" width="7.85546875" style="868" customWidth="1"/>
    <col min="15876" max="15876" width="4.85546875" style="868" customWidth="1"/>
    <col min="15877" max="15877" width="11.42578125" style="868" customWidth="1"/>
    <col min="15878" max="15878" width="10.85546875" style="868" customWidth="1"/>
    <col min="15879" max="15879" width="10.28515625" style="868" customWidth="1"/>
    <col min="15880" max="15880" width="11.140625" style="868" customWidth="1"/>
    <col min="15881" max="15881" width="11.42578125" style="868" customWidth="1"/>
    <col min="15882" max="16126" width="9.140625" style="868"/>
    <col min="16127" max="16127" width="45.140625" style="868" customWidth="1"/>
    <col min="16128" max="16128" width="4.28515625" style="868" customWidth="1"/>
    <col min="16129" max="16129" width="5.28515625" style="868" customWidth="1"/>
    <col min="16130" max="16130" width="5" style="868" customWidth="1"/>
    <col min="16131" max="16131" width="7.85546875" style="868" customWidth="1"/>
    <col min="16132" max="16132" width="4.85546875" style="868" customWidth="1"/>
    <col min="16133" max="16133" width="11.42578125" style="868" customWidth="1"/>
    <col min="16134" max="16134" width="10.85546875" style="868" customWidth="1"/>
    <col min="16135" max="16135" width="10.28515625" style="868" customWidth="1"/>
    <col min="16136" max="16136" width="11.140625" style="868" customWidth="1"/>
    <col min="16137" max="16137" width="11.42578125" style="868" customWidth="1"/>
    <col min="16138" max="16384" width="9.140625" style="868"/>
  </cols>
  <sheetData>
    <row r="1" spans="1:9" s="946" customFormat="1" ht="15.75" x14ac:dyDescent="0.25">
      <c r="B1" s="966"/>
      <c r="G1" s="977"/>
      <c r="H1" s="977" t="s">
        <v>1271</v>
      </c>
      <c r="I1" s="977"/>
    </row>
    <row r="2" spans="1:9" s="946" customFormat="1" ht="15.75" x14ac:dyDescent="0.25">
      <c r="B2" s="966"/>
      <c r="G2" s="967"/>
      <c r="H2" s="967" t="s">
        <v>351</v>
      </c>
      <c r="I2" s="967"/>
    </row>
    <row r="3" spans="1:9" s="946" customFormat="1" ht="15.75" x14ac:dyDescent="0.25">
      <c r="B3" s="966"/>
      <c r="G3" s="967"/>
      <c r="H3" s="967" t="s">
        <v>1270</v>
      </c>
      <c r="I3" s="967"/>
    </row>
    <row r="4" spans="1:9" s="946" customFormat="1" ht="15.75" x14ac:dyDescent="0.25">
      <c r="B4" s="966"/>
      <c r="G4" s="890"/>
      <c r="H4" s="890" t="s">
        <v>1274</v>
      </c>
      <c r="I4" s="967"/>
    </row>
    <row r="6" spans="1:9" ht="33" customHeight="1" x14ac:dyDescent="0.25">
      <c r="A6" s="1020" t="s">
        <v>1275</v>
      </c>
      <c r="B6" s="1020"/>
      <c r="C6" s="1020"/>
      <c r="D6" s="1020"/>
      <c r="E6" s="1020"/>
      <c r="F6" s="1020"/>
      <c r="G6" s="1020"/>
      <c r="H6" s="1020"/>
      <c r="I6" s="1020"/>
    </row>
    <row r="7" spans="1:9" s="869" customFormat="1" x14ac:dyDescent="0.2">
      <c r="A7" s="291"/>
      <c r="B7" s="296"/>
      <c r="C7" s="291"/>
      <c r="D7" s="291"/>
      <c r="E7" s="291"/>
      <c r="F7" s="291"/>
      <c r="G7" s="950"/>
      <c r="H7" s="951"/>
      <c r="I7" s="952" t="s">
        <v>719</v>
      </c>
    </row>
    <row r="8" spans="1:9" s="871" customFormat="1" ht="12.75" customHeight="1" x14ac:dyDescent="0.25">
      <c r="A8" s="1006" t="s">
        <v>353</v>
      </c>
      <c r="B8" s="1007" t="s">
        <v>544</v>
      </c>
      <c r="C8" s="1008" t="s">
        <v>354</v>
      </c>
      <c r="D8" s="1008" t="s">
        <v>355</v>
      </c>
      <c r="E8" s="1009" t="s">
        <v>545</v>
      </c>
      <c r="F8" s="1009" t="s">
        <v>546</v>
      </c>
      <c r="G8" s="1021" t="s">
        <v>720</v>
      </c>
      <c r="H8" s="1021" t="s">
        <v>721</v>
      </c>
      <c r="I8" s="1023" t="s">
        <v>1261</v>
      </c>
    </row>
    <row r="9" spans="1:9" s="871" customFormat="1" ht="52.5" customHeight="1" x14ac:dyDescent="0.25">
      <c r="A9" s="1006"/>
      <c r="B9" s="1007"/>
      <c r="C9" s="1008"/>
      <c r="D9" s="1008"/>
      <c r="E9" s="1009"/>
      <c r="F9" s="1009"/>
      <c r="G9" s="1022"/>
      <c r="H9" s="1022"/>
      <c r="I9" s="1023"/>
    </row>
    <row r="10" spans="1:9" s="869" customForma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53">
        <v>7</v>
      </c>
      <c r="H10" s="953">
        <v>8</v>
      </c>
      <c r="I10" s="953">
        <v>9</v>
      </c>
    </row>
    <row r="11" spans="1:9" s="877" customFormat="1" x14ac:dyDescent="0.2">
      <c r="A11" s="872" t="s">
        <v>555</v>
      </c>
      <c r="B11" s="873"/>
      <c r="C11" s="874"/>
      <c r="D11" s="874"/>
      <c r="E11" s="875"/>
      <c r="F11" s="876"/>
      <c r="G11" s="954">
        <f>SUM(G12+G132+G149)</f>
        <v>1075282.2</v>
      </c>
      <c r="H11" s="955">
        <f>SUM(H12+H132+H149)</f>
        <v>1137757.3999999999</v>
      </c>
      <c r="I11" s="955">
        <f>SUM(I12+I132+I149)</f>
        <v>1190978.3</v>
      </c>
    </row>
    <row r="12" spans="1:9" ht="13.5" x14ac:dyDescent="0.25">
      <c r="A12" s="878" t="s">
        <v>566</v>
      </c>
      <c r="B12" s="879" t="s">
        <v>567</v>
      </c>
      <c r="C12" s="880" t="s">
        <v>358</v>
      </c>
      <c r="D12" s="880" t="s">
        <v>358</v>
      </c>
      <c r="E12" s="881" t="s">
        <v>358</v>
      </c>
      <c r="F12" s="882" t="s">
        <v>358</v>
      </c>
      <c r="G12" s="956">
        <f>SUM(G13+G60+G76+G102+G46)</f>
        <v>247019.19999999998</v>
      </c>
      <c r="H12" s="957">
        <f>SUM(H13+H60+H76+H102+H46)</f>
        <v>248206.39999999997</v>
      </c>
      <c r="I12" s="957">
        <f>SUM(I13+I60+I76+I102+I46)</f>
        <v>255711.99999999997</v>
      </c>
    </row>
    <row r="13" spans="1:9" s="869" customFormat="1" x14ac:dyDescent="0.2">
      <c r="A13" s="361" t="s">
        <v>357</v>
      </c>
      <c r="B13" s="355" t="s">
        <v>567</v>
      </c>
      <c r="C13" s="362">
        <v>1</v>
      </c>
      <c r="D13" s="362" t="s">
        <v>358</v>
      </c>
      <c r="E13" s="858" t="s">
        <v>358</v>
      </c>
      <c r="F13" s="758" t="s">
        <v>358</v>
      </c>
      <c r="G13" s="958">
        <f>G14+G18</f>
        <v>12945.699999999999</v>
      </c>
      <c r="H13" s="959">
        <f>H14+H18</f>
        <v>12959.099999999999</v>
      </c>
      <c r="I13" s="959">
        <f>I14+I18</f>
        <v>12966.999999999998</v>
      </c>
    </row>
    <row r="14" spans="1:9" s="869" customFormat="1" hidden="1" x14ac:dyDescent="0.2">
      <c r="A14" s="361" t="s">
        <v>150</v>
      </c>
      <c r="B14" s="355" t="s">
        <v>567</v>
      </c>
      <c r="C14" s="362">
        <v>1</v>
      </c>
      <c r="D14" s="362">
        <v>5</v>
      </c>
      <c r="E14" s="858" t="s">
        <v>358</v>
      </c>
      <c r="F14" s="758" t="s">
        <v>358</v>
      </c>
      <c r="G14" s="958">
        <f>G15</f>
        <v>0</v>
      </c>
      <c r="H14" s="959">
        <f t="shared" ref="H14:I15" si="0">H15</f>
        <v>0</v>
      </c>
      <c r="I14" s="959">
        <f t="shared" si="0"/>
        <v>0</v>
      </c>
    </row>
    <row r="15" spans="1:9" s="869" customFormat="1" ht="26.25" hidden="1" customHeight="1" x14ac:dyDescent="0.2">
      <c r="A15" s="361" t="s">
        <v>569</v>
      </c>
      <c r="B15" s="355" t="s">
        <v>567</v>
      </c>
      <c r="C15" s="362">
        <v>1</v>
      </c>
      <c r="D15" s="362">
        <v>5</v>
      </c>
      <c r="E15" s="858">
        <v>14000</v>
      </c>
      <c r="F15" s="758" t="s">
        <v>358</v>
      </c>
      <c r="G15" s="958">
        <f>G16</f>
        <v>0</v>
      </c>
      <c r="H15" s="959">
        <f t="shared" si="0"/>
        <v>0</v>
      </c>
      <c r="I15" s="959">
        <f t="shared" si="0"/>
        <v>0</v>
      </c>
    </row>
    <row r="16" spans="1:9" hidden="1" x14ac:dyDescent="0.2">
      <c r="A16" s="312" t="s">
        <v>579</v>
      </c>
      <c r="B16" s="299" t="s">
        <v>567</v>
      </c>
      <c r="C16" s="293">
        <v>1</v>
      </c>
      <c r="D16" s="293">
        <v>5</v>
      </c>
      <c r="E16" s="860">
        <v>14000</v>
      </c>
      <c r="F16" s="298">
        <v>240</v>
      </c>
      <c r="G16" s="960"/>
      <c r="H16" s="961"/>
      <c r="I16" s="961"/>
    </row>
    <row r="17" spans="1:9" hidden="1" x14ac:dyDescent="0.2">
      <c r="A17" s="312" t="s">
        <v>580</v>
      </c>
      <c r="B17" s="299" t="s">
        <v>567</v>
      </c>
      <c r="C17" s="293">
        <v>1</v>
      </c>
      <c r="D17" s="293">
        <v>5</v>
      </c>
      <c r="E17" s="860">
        <v>14000</v>
      </c>
      <c r="F17" s="298">
        <v>244</v>
      </c>
      <c r="G17" s="960"/>
      <c r="H17" s="961"/>
      <c r="I17" s="961"/>
    </row>
    <row r="18" spans="1:9" s="869" customFormat="1" x14ac:dyDescent="0.2">
      <c r="A18" s="361" t="s">
        <v>556</v>
      </c>
      <c r="B18" s="355" t="s">
        <v>567</v>
      </c>
      <c r="C18" s="362">
        <v>1</v>
      </c>
      <c r="D18" s="362">
        <v>13</v>
      </c>
      <c r="E18" s="858"/>
      <c r="F18" s="758" t="s">
        <v>358</v>
      </c>
      <c r="G18" s="958">
        <f>G19+G26+G33+G40+G43</f>
        <v>12945.699999999999</v>
      </c>
      <c r="H18" s="959">
        <f>H19+H26+H33+H40</f>
        <v>12959.099999999999</v>
      </c>
      <c r="I18" s="959">
        <f>I19+I26+I33+I40</f>
        <v>12966.999999999998</v>
      </c>
    </row>
    <row r="19" spans="1:9" s="869" customFormat="1" ht="25.5" x14ac:dyDescent="0.2">
      <c r="A19" s="361" t="s">
        <v>575</v>
      </c>
      <c r="B19" s="355" t="s">
        <v>567</v>
      </c>
      <c r="C19" s="362">
        <v>1</v>
      </c>
      <c r="D19" s="362">
        <v>13</v>
      </c>
      <c r="E19" s="858">
        <v>20400</v>
      </c>
      <c r="F19" s="758" t="s">
        <v>358</v>
      </c>
      <c r="G19" s="958">
        <f>G20+G23</f>
        <v>7855.5</v>
      </c>
      <c r="H19" s="958">
        <f t="shared" ref="H19:I19" si="1">H20+H23</f>
        <v>7855.5</v>
      </c>
      <c r="I19" s="958">
        <f t="shared" si="1"/>
        <v>7855.5</v>
      </c>
    </row>
    <row r="20" spans="1:9" x14ac:dyDescent="0.2">
      <c r="A20" s="312" t="s">
        <v>956</v>
      </c>
      <c r="B20" s="299" t="s">
        <v>567</v>
      </c>
      <c r="C20" s="293">
        <v>1</v>
      </c>
      <c r="D20" s="293">
        <v>13</v>
      </c>
      <c r="E20" s="860">
        <v>20400</v>
      </c>
      <c r="F20" s="298">
        <v>120</v>
      </c>
      <c r="G20" s="960">
        <f>SUM(G21:G22)</f>
        <v>5551.1</v>
      </c>
      <c r="H20" s="960">
        <f t="shared" ref="H20:I20" si="2">SUM(H21:H22)</f>
        <v>5551.1</v>
      </c>
      <c r="I20" s="960">
        <f t="shared" si="2"/>
        <v>5551.1</v>
      </c>
    </row>
    <row r="21" spans="1:9" x14ac:dyDescent="0.2">
      <c r="A21" s="312" t="s">
        <v>559</v>
      </c>
      <c r="B21" s="299" t="s">
        <v>567</v>
      </c>
      <c r="C21" s="293">
        <v>1</v>
      </c>
      <c r="D21" s="293">
        <v>13</v>
      </c>
      <c r="E21" s="860">
        <v>20400</v>
      </c>
      <c r="F21" s="298">
        <v>121</v>
      </c>
      <c r="G21" s="960">
        <v>5472.1</v>
      </c>
      <c r="H21" s="960">
        <v>5472.1</v>
      </c>
      <c r="I21" s="960">
        <v>5472.1</v>
      </c>
    </row>
    <row r="22" spans="1:9" x14ac:dyDescent="0.2">
      <c r="A22" s="312" t="s">
        <v>560</v>
      </c>
      <c r="B22" s="299" t="s">
        <v>350</v>
      </c>
      <c r="C22" s="293">
        <v>1</v>
      </c>
      <c r="D22" s="293">
        <v>13</v>
      </c>
      <c r="E22" s="860">
        <v>20400</v>
      </c>
      <c r="F22" s="298">
        <v>122</v>
      </c>
      <c r="G22" s="960">
        <v>79</v>
      </c>
      <c r="H22" s="960">
        <v>79</v>
      </c>
      <c r="I22" s="960">
        <v>79</v>
      </c>
    </row>
    <row r="23" spans="1:9" x14ac:dyDescent="0.2">
      <c r="A23" s="312" t="s">
        <v>579</v>
      </c>
      <c r="B23" s="299" t="s">
        <v>567</v>
      </c>
      <c r="C23" s="293">
        <v>1</v>
      </c>
      <c r="D23" s="293">
        <v>13</v>
      </c>
      <c r="E23" s="860">
        <v>20400</v>
      </c>
      <c r="F23" s="298">
        <v>240</v>
      </c>
      <c r="G23" s="960">
        <f>G24+G25</f>
        <v>2304.4</v>
      </c>
      <c r="H23" s="960">
        <f t="shared" ref="H23:I23" si="3">H24+H25</f>
        <v>2304.4</v>
      </c>
      <c r="I23" s="960">
        <f t="shared" si="3"/>
        <v>2304.4</v>
      </c>
    </row>
    <row r="24" spans="1:9" x14ac:dyDescent="0.2">
      <c r="A24" s="312" t="s">
        <v>1042</v>
      </c>
      <c r="B24" s="299" t="s">
        <v>567</v>
      </c>
      <c r="C24" s="293">
        <v>1</v>
      </c>
      <c r="D24" s="293">
        <v>13</v>
      </c>
      <c r="E24" s="860">
        <v>20400</v>
      </c>
      <c r="F24" s="298">
        <v>242</v>
      </c>
      <c r="G24" s="960">
        <v>396.8</v>
      </c>
      <c r="H24" s="960">
        <v>396.8</v>
      </c>
      <c r="I24" s="960">
        <v>396.8</v>
      </c>
    </row>
    <row r="25" spans="1:9" x14ac:dyDescent="0.2">
      <c r="A25" s="312" t="s">
        <v>580</v>
      </c>
      <c r="B25" s="299" t="s">
        <v>567</v>
      </c>
      <c r="C25" s="293">
        <v>1</v>
      </c>
      <c r="D25" s="293">
        <v>13</v>
      </c>
      <c r="E25" s="860">
        <v>20400</v>
      </c>
      <c r="F25" s="298">
        <v>244</v>
      </c>
      <c r="G25" s="960">
        <v>1907.6</v>
      </c>
      <c r="H25" s="960">
        <v>1907.6</v>
      </c>
      <c r="I25" s="960">
        <v>1907.6</v>
      </c>
    </row>
    <row r="26" spans="1:9" s="869" customFormat="1" x14ac:dyDescent="0.2">
      <c r="A26" s="361" t="s">
        <v>576</v>
      </c>
      <c r="B26" s="355" t="s">
        <v>567</v>
      </c>
      <c r="C26" s="362">
        <v>1</v>
      </c>
      <c r="D26" s="362">
        <v>13</v>
      </c>
      <c r="E26" s="858">
        <v>20400</v>
      </c>
      <c r="F26" s="758" t="s">
        <v>358</v>
      </c>
      <c r="G26" s="958">
        <f>G27+G30</f>
        <v>3487.7999999999997</v>
      </c>
      <c r="H26" s="959">
        <f>H27+H30</f>
        <v>3487.7999999999997</v>
      </c>
      <c r="I26" s="959">
        <f>I27+I30</f>
        <v>3487.7999999999997</v>
      </c>
    </row>
    <row r="27" spans="1:9" x14ac:dyDescent="0.2">
      <c r="A27" s="312" t="s">
        <v>558</v>
      </c>
      <c r="B27" s="299" t="s">
        <v>567</v>
      </c>
      <c r="C27" s="293">
        <v>1</v>
      </c>
      <c r="D27" s="293">
        <v>13</v>
      </c>
      <c r="E27" s="860">
        <v>20400</v>
      </c>
      <c r="F27" s="298">
        <v>120</v>
      </c>
      <c r="G27" s="960">
        <f>SUM(G28:G29)</f>
        <v>2881.1</v>
      </c>
      <c r="H27" s="960">
        <f t="shared" ref="H27:I27" si="4">SUM(H28:H29)</f>
        <v>2881.1</v>
      </c>
      <c r="I27" s="960">
        <f t="shared" si="4"/>
        <v>2881.1</v>
      </c>
    </row>
    <row r="28" spans="1:9" x14ac:dyDescent="0.2">
      <c r="A28" s="312" t="s">
        <v>559</v>
      </c>
      <c r="B28" s="299" t="s">
        <v>567</v>
      </c>
      <c r="C28" s="293">
        <v>1</v>
      </c>
      <c r="D28" s="293">
        <v>13</v>
      </c>
      <c r="E28" s="860">
        <v>20400</v>
      </c>
      <c r="F28" s="298">
        <v>121</v>
      </c>
      <c r="G28" s="960">
        <v>2869.1</v>
      </c>
      <c r="H28" s="960">
        <v>2869.1</v>
      </c>
      <c r="I28" s="960">
        <v>2869.1</v>
      </c>
    </row>
    <row r="29" spans="1:9" x14ac:dyDescent="0.2">
      <c r="A29" s="312" t="s">
        <v>560</v>
      </c>
      <c r="B29" s="299" t="s">
        <v>567</v>
      </c>
      <c r="C29" s="293">
        <v>1</v>
      </c>
      <c r="D29" s="293">
        <v>13</v>
      </c>
      <c r="E29" s="860">
        <v>20400</v>
      </c>
      <c r="F29" s="298">
        <v>122</v>
      </c>
      <c r="G29" s="960">
        <v>12</v>
      </c>
      <c r="H29" s="960">
        <v>12</v>
      </c>
      <c r="I29" s="960">
        <v>12</v>
      </c>
    </row>
    <row r="30" spans="1:9" x14ac:dyDescent="0.2">
      <c r="A30" s="312" t="s">
        <v>579</v>
      </c>
      <c r="B30" s="299" t="s">
        <v>567</v>
      </c>
      <c r="C30" s="293">
        <v>1</v>
      </c>
      <c r="D30" s="293">
        <v>13</v>
      </c>
      <c r="E30" s="860">
        <v>20400</v>
      </c>
      <c r="F30" s="298">
        <v>240</v>
      </c>
      <c r="G30" s="960">
        <f>G31+G32</f>
        <v>606.69999999999993</v>
      </c>
      <c r="H30" s="960">
        <f t="shared" ref="H30:I30" si="5">H31+H32</f>
        <v>606.69999999999993</v>
      </c>
      <c r="I30" s="960">
        <f t="shared" si="5"/>
        <v>606.69999999999993</v>
      </c>
    </row>
    <row r="31" spans="1:9" x14ac:dyDescent="0.2">
      <c r="A31" s="312" t="s">
        <v>1042</v>
      </c>
      <c r="B31" s="299" t="s">
        <v>567</v>
      </c>
      <c r="C31" s="293">
        <v>1</v>
      </c>
      <c r="D31" s="293">
        <v>13</v>
      </c>
      <c r="E31" s="860">
        <v>20400</v>
      </c>
      <c r="F31" s="298">
        <v>242</v>
      </c>
      <c r="G31" s="960">
        <v>82.4</v>
      </c>
      <c r="H31" s="960">
        <v>82.4</v>
      </c>
      <c r="I31" s="960">
        <v>82.4</v>
      </c>
    </row>
    <row r="32" spans="1:9" x14ac:dyDescent="0.2">
      <c r="A32" s="312" t="s">
        <v>580</v>
      </c>
      <c r="B32" s="299" t="s">
        <v>567</v>
      </c>
      <c r="C32" s="293">
        <v>1</v>
      </c>
      <c r="D32" s="293">
        <v>13</v>
      </c>
      <c r="E32" s="860">
        <v>20400</v>
      </c>
      <c r="F32" s="298">
        <v>244</v>
      </c>
      <c r="G32" s="960">
        <v>524.29999999999995</v>
      </c>
      <c r="H32" s="960">
        <v>524.29999999999995</v>
      </c>
      <c r="I32" s="960">
        <v>524.29999999999995</v>
      </c>
    </row>
    <row r="33" spans="1:10" s="869" customFormat="1" ht="25.5" x14ac:dyDescent="0.2">
      <c r="A33" s="361" t="s">
        <v>577</v>
      </c>
      <c r="B33" s="355" t="s">
        <v>567</v>
      </c>
      <c r="C33" s="362">
        <v>1</v>
      </c>
      <c r="D33" s="362">
        <v>13</v>
      </c>
      <c r="E33" s="858">
        <v>20400</v>
      </c>
      <c r="F33" s="758" t="s">
        <v>358</v>
      </c>
      <c r="G33" s="958">
        <f>G34+G37</f>
        <v>1484.8000000000002</v>
      </c>
      <c r="H33" s="959">
        <f>H34+H37</f>
        <v>1484.8000000000002</v>
      </c>
      <c r="I33" s="959">
        <f>I34+I37</f>
        <v>1484.8000000000002</v>
      </c>
    </row>
    <row r="34" spans="1:10" x14ac:dyDescent="0.2">
      <c r="A34" s="312" t="s">
        <v>956</v>
      </c>
      <c r="B34" s="299" t="s">
        <v>567</v>
      </c>
      <c r="C34" s="293">
        <v>1</v>
      </c>
      <c r="D34" s="293">
        <v>13</v>
      </c>
      <c r="E34" s="860">
        <v>20400</v>
      </c>
      <c r="F34" s="298">
        <v>120</v>
      </c>
      <c r="G34" s="960">
        <f>SUM(G35:G36)</f>
        <v>693.2</v>
      </c>
      <c r="H34" s="960">
        <f t="shared" ref="H34:I34" si="6">SUM(H35:H36)</f>
        <v>693.2</v>
      </c>
      <c r="I34" s="960">
        <f t="shared" si="6"/>
        <v>693.2</v>
      </c>
    </row>
    <row r="35" spans="1:10" x14ac:dyDescent="0.2">
      <c r="A35" s="312" t="s">
        <v>559</v>
      </c>
      <c r="B35" s="299" t="s">
        <v>567</v>
      </c>
      <c r="C35" s="293">
        <v>1</v>
      </c>
      <c r="D35" s="293">
        <v>13</v>
      </c>
      <c r="E35" s="860">
        <v>20400</v>
      </c>
      <c r="F35" s="298">
        <v>121</v>
      </c>
      <c r="G35" s="960">
        <v>628.70000000000005</v>
      </c>
      <c r="H35" s="960">
        <v>628.70000000000005</v>
      </c>
      <c r="I35" s="960">
        <v>628.70000000000005</v>
      </c>
    </row>
    <row r="36" spans="1:10" x14ac:dyDescent="0.2">
      <c r="A36" s="312" t="s">
        <v>560</v>
      </c>
      <c r="B36" s="299" t="s">
        <v>567</v>
      </c>
      <c r="C36" s="293">
        <v>1</v>
      </c>
      <c r="D36" s="293">
        <v>13</v>
      </c>
      <c r="E36" s="860">
        <v>20400</v>
      </c>
      <c r="F36" s="298">
        <v>122</v>
      </c>
      <c r="G36" s="960">
        <v>64.5</v>
      </c>
      <c r="H36" s="960">
        <v>64.5</v>
      </c>
      <c r="I36" s="960">
        <v>64.5</v>
      </c>
    </row>
    <row r="37" spans="1:10" x14ac:dyDescent="0.2">
      <c r="A37" s="312" t="s">
        <v>579</v>
      </c>
      <c r="B37" s="299" t="s">
        <v>567</v>
      </c>
      <c r="C37" s="293">
        <v>1</v>
      </c>
      <c r="D37" s="293">
        <v>13</v>
      </c>
      <c r="E37" s="860">
        <v>20400</v>
      </c>
      <c r="F37" s="298">
        <v>240</v>
      </c>
      <c r="G37" s="960">
        <f>G38+G39</f>
        <v>791.6</v>
      </c>
      <c r="H37" s="960">
        <f t="shared" ref="H37:I37" si="7">H38+H39</f>
        <v>791.6</v>
      </c>
      <c r="I37" s="960">
        <f t="shared" si="7"/>
        <v>791.6</v>
      </c>
    </row>
    <row r="38" spans="1:10" x14ac:dyDescent="0.2">
      <c r="A38" s="312" t="s">
        <v>1042</v>
      </c>
      <c r="B38" s="299" t="s">
        <v>567</v>
      </c>
      <c r="C38" s="293">
        <v>1</v>
      </c>
      <c r="D38" s="293">
        <v>13</v>
      </c>
      <c r="E38" s="860">
        <v>20400</v>
      </c>
      <c r="F38" s="298">
        <v>242</v>
      </c>
      <c r="G38" s="960">
        <v>20.7</v>
      </c>
      <c r="H38" s="960">
        <v>20.7</v>
      </c>
      <c r="I38" s="960">
        <v>20.7</v>
      </c>
    </row>
    <row r="39" spans="1:10" x14ac:dyDescent="0.2">
      <c r="A39" s="312" t="s">
        <v>580</v>
      </c>
      <c r="B39" s="299" t="s">
        <v>567</v>
      </c>
      <c r="C39" s="293">
        <v>1</v>
      </c>
      <c r="D39" s="293">
        <v>13</v>
      </c>
      <c r="E39" s="860">
        <v>20400</v>
      </c>
      <c r="F39" s="298">
        <v>244</v>
      </c>
      <c r="G39" s="960">
        <v>770.9</v>
      </c>
      <c r="H39" s="960">
        <v>770.9</v>
      </c>
      <c r="I39" s="960">
        <v>770.9</v>
      </c>
    </row>
    <row r="40" spans="1:10" s="869" customFormat="1" ht="38.25" x14ac:dyDescent="0.2">
      <c r="A40" s="361" t="s">
        <v>578</v>
      </c>
      <c r="B40" s="355" t="s">
        <v>567</v>
      </c>
      <c r="C40" s="362">
        <v>1</v>
      </c>
      <c r="D40" s="362">
        <v>13</v>
      </c>
      <c r="E40" s="858">
        <v>20400</v>
      </c>
      <c r="F40" s="758" t="s">
        <v>358</v>
      </c>
      <c r="G40" s="958">
        <f>G41</f>
        <v>117.6</v>
      </c>
      <c r="H40" s="959">
        <f>H41</f>
        <v>131</v>
      </c>
      <c r="I40" s="959">
        <f>I41</f>
        <v>138.9</v>
      </c>
    </row>
    <row r="41" spans="1:10" x14ac:dyDescent="0.2">
      <c r="A41" s="312" t="s">
        <v>579</v>
      </c>
      <c r="B41" s="299" t="s">
        <v>567</v>
      </c>
      <c r="C41" s="293">
        <v>1</v>
      </c>
      <c r="D41" s="293">
        <v>13</v>
      </c>
      <c r="E41" s="860">
        <v>20400</v>
      </c>
      <c r="F41" s="298">
        <v>240</v>
      </c>
      <c r="G41" s="960">
        <f>SUM(G42)</f>
        <v>117.6</v>
      </c>
      <c r="H41" s="962">
        <f>SUM(H42)</f>
        <v>131</v>
      </c>
      <c r="I41" s="962">
        <f>SUM(I42)</f>
        <v>138.9</v>
      </c>
    </row>
    <row r="42" spans="1:10" x14ac:dyDescent="0.2">
      <c r="A42" s="312" t="s">
        <v>580</v>
      </c>
      <c r="B42" s="299" t="s">
        <v>567</v>
      </c>
      <c r="C42" s="293">
        <v>1</v>
      </c>
      <c r="D42" s="293">
        <v>13</v>
      </c>
      <c r="E42" s="860">
        <v>20400</v>
      </c>
      <c r="F42" s="298">
        <v>244</v>
      </c>
      <c r="G42" s="960">
        <v>117.6</v>
      </c>
      <c r="H42" s="961">
        <v>131</v>
      </c>
      <c r="I42" s="961">
        <v>138.9</v>
      </c>
    </row>
    <row r="43" spans="1:10" ht="25.5" hidden="1" x14ac:dyDescent="0.2">
      <c r="A43" s="361" t="s">
        <v>586</v>
      </c>
      <c r="B43" s="355" t="s">
        <v>567</v>
      </c>
      <c r="C43" s="362">
        <v>1</v>
      </c>
      <c r="D43" s="362">
        <v>13</v>
      </c>
      <c r="E43" s="858">
        <v>20400</v>
      </c>
      <c r="F43" s="758"/>
      <c r="G43" s="958">
        <f>G44</f>
        <v>0</v>
      </c>
      <c r="H43" s="963"/>
      <c r="I43" s="963"/>
      <c r="J43" s="869"/>
    </row>
    <row r="44" spans="1:10" hidden="1" x14ac:dyDescent="0.2">
      <c r="A44" s="312" t="s">
        <v>579</v>
      </c>
      <c r="B44" s="299" t="s">
        <v>567</v>
      </c>
      <c r="C44" s="293">
        <v>1</v>
      </c>
      <c r="D44" s="293">
        <v>13</v>
      </c>
      <c r="E44" s="860">
        <v>20400</v>
      </c>
      <c r="F44" s="298">
        <v>240</v>
      </c>
      <c r="G44" s="960">
        <f>G45</f>
        <v>0</v>
      </c>
      <c r="H44" s="961"/>
      <c r="I44" s="961"/>
    </row>
    <row r="45" spans="1:10" hidden="1" x14ac:dyDescent="0.2">
      <c r="A45" s="312" t="s">
        <v>580</v>
      </c>
      <c r="B45" s="299" t="s">
        <v>567</v>
      </c>
      <c r="C45" s="293">
        <v>1</v>
      </c>
      <c r="D45" s="293">
        <v>13</v>
      </c>
      <c r="E45" s="860">
        <v>20400</v>
      </c>
      <c r="F45" s="298">
        <v>244</v>
      </c>
      <c r="G45" s="960"/>
      <c r="H45" s="961"/>
      <c r="I45" s="961"/>
    </row>
    <row r="46" spans="1:10" s="869" customFormat="1" x14ac:dyDescent="0.2">
      <c r="A46" s="361" t="s">
        <v>359</v>
      </c>
      <c r="B46" s="355" t="s">
        <v>567</v>
      </c>
      <c r="C46" s="362">
        <v>3</v>
      </c>
      <c r="D46" s="362"/>
      <c r="E46" s="858"/>
      <c r="F46" s="758"/>
      <c r="G46" s="958">
        <f>SUM(G47)</f>
        <v>7125.8</v>
      </c>
      <c r="H46" s="959">
        <f>SUM(H47)</f>
        <v>7419.8</v>
      </c>
      <c r="I46" s="959">
        <f>SUM(I47)</f>
        <v>7430.6</v>
      </c>
    </row>
    <row r="47" spans="1:10" s="869" customFormat="1" x14ac:dyDescent="0.2">
      <c r="A47" s="361" t="s">
        <v>778</v>
      </c>
      <c r="B47" s="355" t="s">
        <v>567</v>
      </c>
      <c r="C47" s="362">
        <v>3</v>
      </c>
      <c r="D47" s="362">
        <v>4</v>
      </c>
      <c r="E47" s="858"/>
      <c r="F47" s="758"/>
      <c r="G47" s="958">
        <f>G48</f>
        <v>7125.8</v>
      </c>
      <c r="H47" s="959">
        <f>H48</f>
        <v>7419.8</v>
      </c>
      <c r="I47" s="959">
        <f>I48</f>
        <v>7430.6</v>
      </c>
    </row>
    <row r="48" spans="1:10" x14ac:dyDescent="0.2">
      <c r="A48" s="312" t="s">
        <v>1043</v>
      </c>
      <c r="B48" s="299" t="s">
        <v>567</v>
      </c>
      <c r="C48" s="293">
        <v>3</v>
      </c>
      <c r="D48" s="293">
        <v>4</v>
      </c>
      <c r="E48" s="860">
        <v>13800</v>
      </c>
      <c r="F48" s="298" t="s">
        <v>358</v>
      </c>
      <c r="G48" s="960">
        <f>G49+G52</f>
        <v>7125.8</v>
      </c>
      <c r="H48" s="962">
        <f>H49+H52</f>
        <v>7419.8</v>
      </c>
      <c r="I48" s="962">
        <f>I49+I52</f>
        <v>7430.6</v>
      </c>
    </row>
    <row r="49" spans="1:9" x14ac:dyDescent="0.2">
      <c r="A49" s="312" t="s">
        <v>1044</v>
      </c>
      <c r="B49" s="299" t="s">
        <v>567</v>
      </c>
      <c r="C49" s="293">
        <v>3</v>
      </c>
      <c r="D49" s="293">
        <v>4</v>
      </c>
      <c r="E49" s="860">
        <v>13801</v>
      </c>
      <c r="F49" s="298"/>
      <c r="G49" s="960">
        <f>G50</f>
        <v>4624</v>
      </c>
      <c r="H49" s="962">
        <f t="shared" ref="H49:I50" si="8">H50</f>
        <v>4918</v>
      </c>
      <c r="I49" s="962">
        <f t="shared" si="8"/>
        <v>4928.8</v>
      </c>
    </row>
    <row r="50" spans="1:9" x14ac:dyDescent="0.2">
      <c r="A50" s="312" t="s">
        <v>956</v>
      </c>
      <c r="B50" s="299" t="s">
        <v>567</v>
      </c>
      <c r="C50" s="293">
        <v>3</v>
      </c>
      <c r="D50" s="293">
        <v>4</v>
      </c>
      <c r="E50" s="860">
        <v>13801</v>
      </c>
      <c r="F50" s="298">
        <v>120</v>
      </c>
      <c r="G50" s="960">
        <f>G51</f>
        <v>4624</v>
      </c>
      <c r="H50" s="962">
        <f t="shared" si="8"/>
        <v>4918</v>
      </c>
      <c r="I50" s="962">
        <f t="shared" si="8"/>
        <v>4928.8</v>
      </c>
    </row>
    <row r="51" spans="1:9" x14ac:dyDescent="0.2">
      <c r="A51" s="312" t="s">
        <v>559</v>
      </c>
      <c r="B51" s="299" t="s">
        <v>567</v>
      </c>
      <c r="C51" s="293">
        <v>3</v>
      </c>
      <c r="D51" s="293">
        <v>4</v>
      </c>
      <c r="E51" s="860">
        <v>13801</v>
      </c>
      <c r="F51" s="298">
        <v>121</v>
      </c>
      <c r="G51" s="960">
        <v>4624</v>
      </c>
      <c r="H51" s="961">
        <v>4918</v>
      </c>
      <c r="I51" s="961">
        <v>4928.8</v>
      </c>
    </row>
    <row r="52" spans="1:9" x14ac:dyDescent="0.2">
      <c r="A52" s="312" t="s">
        <v>1045</v>
      </c>
      <c r="B52" s="299" t="s">
        <v>567</v>
      </c>
      <c r="C52" s="293">
        <v>3</v>
      </c>
      <c r="D52" s="293">
        <v>4</v>
      </c>
      <c r="E52" s="860">
        <v>13802</v>
      </c>
      <c r="F52" s="298"/>
      <c r="G52" s="960">
        <f>G53+G56</f>
        <v>2501.8000000000002</v>
      </c>
      <c r="H52" s="962">
        <f>H53+H56</f>
        <v>2501.8000000000002</v>
      </c>
      <c r="I52" s="962">
        <f>I53+I56</f>
        <v>2501.8000000000002</v>
      </c>
    </row>
    <row r="53" spans="1:9" x14ac:dyDescent="0.2">
      <c r="A53" s="312" t="s">
        <v>956</v>
      </c>
      <c r="B53" s="299" t="s">
        <v>567</v>
      </c>
      <c r="C53" s="293">
        <v>3</v>
      </c>
      <c r="D53" s="293">
        <v>4</v>
      </c>
      <c r="E53" s="860">
        <v>13802</v>
      </c>
      <c r="F53" s="298">
        <v>120</v>
      </c>
      <c r="G53" s="960">
        <f>G54+G55</f>
        <v>554.4</v>
      </c>
      <c r="H53" s="962">
        <v>554.4</v>
      </c>
      <c r="I53" s="962">
        <v>554.4</v>
      </c>
    </row>
    <row r="54" spans="1:9" x14ac:dyDescent="0.2">
      <c r="A54" s="312" t="s">
        <v>559</v>
      </c>
      <c r="B54" s="299" t="s">
        <v>567</v>
      </c>
      <c r="C54" s="293">
        <v>3</v>
      </c>
      <c r="D54" s="293">
        <v>4</v>
      </c>
      <c r="E54" s="860">
        <v>13802</v>
      </c>
      <c r="F54" s="298">
        <v>121</v>
      </c>
      <c r="G54" s="960">
        <v>549.4</v>
      </c>
      <c r="H54" s="961">
        <v>549.5</v>
      </c>
      <c r="I54" s="961">
        <v>549.5</v>
      </c>
    </row>
    <row r="55" spans="1:9" x14ac:dyDescent="0.2">
      <c r="A55" s="312" t="s">
        <v>560</v>
      </c>
      <c r="B55" s="299" t="s">
        <v>567</v>
      </c>
      <c r="C55" s="293">
        <v>3</v>
      </c>
      <c r="D55" s="293">
        <v>4</v>
      </c>
      <c r="E55" s="860">
        <v>13802</v>
      </c>
      <c r="F55" s="298">
        <v>122</v>
      </c>
      <c r="G55" s="964">
        <v>5</v>
      </c>
      <c r="H55" s="961">
        <v>5</v>
      </c>
      <c r="I55" s="961">
        <v>5</v>
      </c>
    </row>
    <row r="56" spans="1:9" x14ac:dyDescent="0.2">
      <c r="A56" s="312" t="s">
        <v>579</v>
      </c>
      <c r="B56" s="299" t="s">
        <v>567</v>
      </c>
      <c r="C56" s="293">
        <v>3</v>
      </c>
      <c r="D56" s="293">
        <v>4</v>
      </c>
      <c r="E56" s="860">
        <v>13802</v>
      </c>
      <c r="F56" s="298">
        <v>240</v>
      </c>
      <c r="G56" s="960">
        <f>G58+G59</f>
        <v>1947.4</v>
      </c>
      <c r="H56" s="960">
        <f t="shared" ref="H56:I56" si="9">H58+H59</f>
        <v>1947.4</v>
      </c>
      <c r="I56" s="960">
        <f t="shared" si="9"/>
        <v>1947.4</v>
      </c>
    </row>
    <row r="57" spans="1:9" hidden="1" x14ac:dyDescent="0.2">
      <c r="A57" s="312" t="s">
        <v>1042</v>
      </c>
      <c r="B57" s="299" t="s">
        <v>567</v>
      </c>
      <c r="C57" s="293">
        <v>3</v>
      </c>
      <c r="D57" s="293">
        <v>4</v>
      </c>
      <c r="E57" s="860">
        <v>13802</v>
      </c>
      <c r="F57" s="298">
        <v>242</v>
      </c>
      <c r="G57" s="960"/>
      <c r="H57" s="961"/>
      <c r="I57" s="961"/>
    </row>
    <row r="58" spans="1:9" x14ac:dyDescent="0.2">
      <c r="A58" s="312" t="s">
        <v>1042</v>
      </c>
      <c r="B58" s="299" t="s">
        <v>567</v>
      </c>
      <c r="C58" s="293">
        <v>3</v>
      </c>
      <c r="D58" s="293">
        <v>4</v>
      </c>
      <c r="E58" s="860">
        <v>13802</v>
      </c>
      <c r="F58" s="298">
        <v>242</v>
      </c>
      <c r="G58" s="960">
        <v>346.4</v>
      </c>
      <c r="H58" s="960">
        <v>346.4</v>
      </c>
      <c r="I58" s="960">
        <v>346.4</v>
      </c>
    </row>
    <row r="59" spans="1:9" x14ac:dyDescent="0.2">
      <c r="A59" s="312" t="s">
        <v>580</v>
      </c>
      <c r="B59" s="299" t="s">
        <v>567</v>
      </c>
      <c r="C59" s="293">
        <v>3</v>
      </c>
      <c r="D59" s="293">
        <v>4</v>
      </c>
      <c r="E59" s="860">
        <v>13802</v>
      </c>
      <c r="F59" s="298">
        <v>244</v>
      </c>
      <c r="G59" s="960">
        <v>1601</v>
      </c>
      <c r="H59" s="961">
        <v>1601</v>
      </c>
      <c r="I59" s="961">
        <v>1601</v>
      </c>
    </row>
    <row r="60" spans="1:9" s="869" customFormat="1" x14ac:dyDescent="0.2">
      <c r="A60" s="361" t="s">
        <v>360</v>
      </c>
      <c r="B60" s="355" t="s">
        <v>567</v>
      </c>
      <c r="C60" s="362">
        <v>4</v>
      </c>
      <c r="D60" s="362" t="s">
        <v>358</v>
      </c>
      <c r="E60" s="858" t="s">
        <v>358</v>
      </c>
      <c r="F60" s="758" t="s">
        <v>358</v>
      </c>
      <c r="G60" s="958">
        <f>SUM(G61+G65)</f>
        <v>18692.900000000001</v>
      </c>
      <c r="H60" s="959">
        <f>SUM(H61+H65)</f>
        <v>12227.9</v>
      </c>
      <c r="I60" s="959">
        <f>SUM(I61+I65)</f>
        <v>11581.9</v>
      </c>
    </row>
    <row r="61" spans="1:9" s="869" customFormat="1" x14ac:dyDescent="0.2">
      <c r="A61" s="361" t="s">
        <v>202</v>
      </c>
      <c r="B61" s="355" t="s">
        <v>567</v>
      </c>
      <c r="C61" s="362">
        <v>4</v>
      </c>
      <c r="D61" s="362">
        <v>5</v>
      </c>
      <c r="E61" s="858" t="s">
        <v>358</v>
      </c>
      <c r="F61" s="758" t="s">
        <v>358</v>
      </c>
      <c r="G61" s="958">
        <f>G62</f>
        <v>9664</v>
      </c>
      <c r="H61" s="959">
        <f t="shared" ref="H61:I63" si="10">H62</f>
        <v>8199</v>
      </c>
      <c r="I61" s="959">
        <f t="shared" si="10"/>
        <v>7773</v>
      </c>
    </row>
    <row r="62" spans="1:9" s="869" customFormat="1" ht="25.5" x14ac:dyDescent="0.2">
      <c r="A62" s="361" t="s">
        <v>586</v>
      </c>
      <c r="B62" s="355" t="s">
        <v>567</v>
      </c>
      <c r="C62" s="362">
        <v>4</v>
      </c>
      <c r="D62" s="362">
        <v>5</v>
      </c>
      <c r="E62" s="858">
        <v>5225700</v>
      </c>
      <c r="F62" s="758" t="s">
        <v>358</v>
      </c>
      <c r="G62" s="958">
        <f>G63</f>
        <v>9664</v>
      </c>
      <c r="H62" s="959">
        <f t="shared" si="10"/>
        <v>8199</v>
      </c>
      <c r="I62" s="959">
        <f t="shared" si="10"/>
        <v>7773</v>
      </c>
    </row>
    <row r="63" spans="1:9" x14ac:dyDescent="0.2">
      <c r="A63" s="312" t="s">
        <v>564</v>
      </c>
      <c r="B63" s="299" t="s">
        <v>567</v>
      </c>
      <c r="C63" s="293">
        <v>4</v>
      </c>
      <c r="D63" s="293">
        <v>5</v>
      </c>
      <c r="E63" s="860">
        <v>5225700</v>
      </c>
      <c r="F63" s="298">
        <v>800</v>
      </c>
      <c r="G63" s="960">
        <f>SUM(G64)</f>
        <v>9664</v>
      </c>
      <c r="H63" s="962">
        <f t="shared" si="10"/>
        <v>8199</v>
      </c>
      <c r="I63" s="962">
        <f t="shared" si="10"/>
        <v>7773</v>
      </c>
    </row>
    <row r="64" spans="1:9" x14ac:dyDescent="0.2">
      <c r="A64" s="312" t="s">
        <v>1262</v>
      </c>
      <c r="B64" s="299" t="s">
        <v>567</v>
      </c>
      <c r="C64" s="293">
        <v>4</v>
      </c>
      <c r="D64" s="293">
        <v>5</v>
      </c>
      <c r="E64" s="860">
        <v>5225701</v>
      </c>
      <c r="F64" s="298">
        <v>810</v>
      </c>
      <c r="G64" s="960">
        <v>9664</v>
      </c>
      <c r="H64" s="961">
        <v>8199</v>
      </c>
      <c r="I64" s="961">
        <v>7773</v>
      </c>
    </row>
    <row r="65" spans="1:9" s="869" customFormat="1" x14ac:dyDescent="0.2">
      <c r="A65" s="361" t="s">
        <v>212</v>
      </c>
      <c r="B65" s="355" t="s">
        <v>567</v>
      </c>
      <c r="C65" s="362">
        <v>4</v>
      </c>
      <c r="D65" s="362">
        <v>12</v>
      </c>
      <c r="E65" s="858" t="s">
        <v>358</v>
      </c>
      <c r="F65" s="758" t="s">
        <v>358</v>
      </c>
      <c r="G65" s="958">
        <f>G66+G73</f>
        <v>9028.9</v>
      </c>
      <c r="H65" s="958">
        <f t="shared" ref="H65:I65" si="11">H66+H73</f>
        <v>4028.9</v>
      </c>
      <c r="I65" s="958">
        <f t="shared" si="11"/>
        <v>3808.9</v>
      </c>
    </row>
    <row r="66" spans="1:9" s="869" customFormat="1" ht="25.5" x14ac:dyDescent="0.2">
      <c r="A66" s="361" t="s">
        <v>591</v>
      </c>
      <c r="B66" s="355" t="s">
        <v>567</v>
      </c>
      <c r="C66" s="362">
        <v>4</v>
      </c>
      <c r="D66" s="362">
        <v>12</v>
      </c>
      <c r="E66" s="858">
        <v>20400</v>
      </c>
      <c r="F66" s="758" t="s">
        <v>358</v>
      </c>
      <c r="G66" s="958">
        <f>G67+G70</f>
        <v>3328.9</v>
      </c>
      <c r="H66" s="959">
        <f>H67+H70</f>
        <v>3328.9</v>
      </c>
      <c r="I66" s="959">
        <f>I67+I70</f>
        <v>3328.9</v>
      </c>
    </row>
    <row r="67" spans="1:9" x14ac:dyDescent="0.2">
      <c r="A67" s="312" t="s">
        <v>956</v>
      </c>
      <c r="B67" s="299" t="s">
        <v>567</v>
      </c>
      <c r="C67" s="293">
        <v>4</v>
      </c>
      <c r="D67" s="293">
        <v>12</v>
      </c>
      <c r="E67" s="860">
        <v>20400</v>
      </c>
      <c r="F67" s="298">
        <v>120</v>
      </c>
      <c r="G67" s="960">
        <f>SUM(G68:G69)</f>
        <v>2318.6</v>
      </c>
      <c r="H67" s="960">
        <f t="shared" ref="H67:I67" si="12">SUM(H68:H69)</f>
        <v>2318.6</v>
      </c>
      <c r="I67" s="960">
        <f t="shared" si="12"/>
        <v>2318.6</v>
      </c>
    </row>
    <row r="68" spans="1:9" x14ac:dyDescent="0.2">
      <c r="A68" s="312" t="s">
        <v>559</v>
      </c>
      <c r="B68" s="299" t="s">
        <v>567</v>
      </c>
      <c r="C68" s="293">
        <v>4</v>
      </c>
      <c r="D68" s="293">
        <v>12</v>
      </c>
      <c r="E68" s="860">
        <v>20400</v>
      </c>
      <c r="F68" s="298">
        <v>121</v>
      </c>
      <c r="G68" s="960">
        <v>2218.6</v>
      </c>
      <c r="H68" s="960">
        <v>2218.6</v>
      </c>
      <c r="I68" s="960">
        <v>2218.6</v>
      </c>
    </row>
    <row r="69" spans="1:9" x14ac:dyDescent="0.2">
      <c r="A69" s="312" t="s">
        <v>560</v>
      </c>
      <c r="B69" s="299" t="s">
        <v>567</v>
      </c>
      <c r="C69" s="293">
        <v>4</v>
      </c>
      <c r="D69" s="293">
        <v>12</v>
      </c>
      <c r="E69" s="860">
        <v>20400</v>
      </c>
      <c r="F69" s="298">
        <v>122</v>
      </c>
      <c r="G69" s="960">
        <v>100</v>
      </c>
      <c r="H69" s="960">
        <v>100</v>
      </c>
      <c r="I69" s="960">
        <v>100</v>
      </c>
    </row>
    <row r="70" spans="1:9" x14ac:dyDescent="0.2">
      <c r="A70" s="312" t="s">
        <v>579</v>
      </c>
      <c r="B70" s="299" t="s">
        <v>567</v>
      </c>
      <c r="C70" s="293">
        <v>4</v>
      </c>
      <c r="D70" s="293">
        <v>12</v>
      </c>
      <c r="E70" s="860">
        <v>20400</v>
      </c>
      <c r="F70" s="298">
        <v>240</v>
      </c>
      <c r="G70" s="960">
        <f>G71+G72</f>
        <v>1010.3000000000001</v>
      </c>
      <c r="H70" s="960">
        <f t="shared" ref="H70:I70" si="13">H71+H72</f>
        <v>1010.3000000000001</v>
      </c>
      <c r="I70" s="960">
        <f t="shared" si="13"/>
        <v>1010.3000000000001</v>
      </c>
    </row>
    <row r="71" spans="1:9" x14ac:dyDescent="0.2">
      <c r="A71" s="312" t="s">
        <v>1042</v>
      </c>
      <c r="B71" s="299" t="s">
        <v>567</v>
      </c>
      <c r="C71" s="293">
        <v>4</v>
      </c>
      <c r="D71" s="293">
        <v>12</v>
      </c>
      <c r="E71" s="860">
        <v>20400</v>
      </c>
      <c r="F71" s="298">
        <v>242</v>
      </c>
      <c r="G71" s="960">
        <v>226.6</v>
      </c>
      <c r="H71" s="960">
        <v>226.6</v>
      </c>
      <c r="I71" s="960">
        <v>226.6</v>
      </c>
    </row>
    <row r="72" spans="1:9" x14ac:dyDescent="0.2">
      <c r="A72" s="312" t="s">
        <v>580</v>
      </c>
      <c r="B72" s="299" t="s">
        <v>567</v>
      </c>
      <c r="C72" s="293">
        <v>4</v>
      </c>
      <c r="D72" s="293">
        <v>12</v>
      </c>
      <c r="E72" s="860">
        <v>20400</v>
      </c>
      <c r="F72" s="298">
        <v>244</v>
      </c>
      <c r="G72" s="960">
        <v>783.7</v>
      </c>
      <c r="H72" s="960">
        <v>783.7</v>
      </c>
      <c r="I72" s="960">
        <v>783.7</v>
      </c>
    </row>
    <row r="73" spans="1:9" s="869" customFormat="1" ht="25.5" x14ac:dyDescent="0.2">
      <c r="A73" s="361" t="s">
        <v>586</v>
      </c>
      <c r="B73" s="355" t="s">
        <v>567</v>
      </c>
      <c r="C73" s="362">
        <v>4</v>
      </c>
      <c r="D73" s="362">
        <v>12</v>
      </c>
      <c r="E73" s="858">
        <v>5225700</v>
      </c>
      <c r="F73" s="758" t="s">
        <v>358</v>
      </c>
      <c r="G73" s="958">
        <f>G74</f>
        <v>5700</v>
      </c>
      <c r="H73" s="959">
        <f t="shared" ref="H73:I74" si="14">H74</f>
        <v>700</v>
      </c>
      <c r="I73" s="959">
        <f t="shared" si="14"/>
        <v>480</v>
      </c>
    </row>
    <row r="74" spans="1:9" x14ac:dyDescent="0.2">
      <c r="A74" s="312" t="s">
        <v>564</v>
      </c>
      <c r="B74" s="299" t="s">
        <v>567</v>
      </c>
      <c r="C74" s="293">
        <v>4</v>
      </c>
      <c r="D74" s="293">
        <v>12</v>
      </c>
      <c r="E74" s="860">
        <v>5225700</v>
      </c>
      <c r="F74" s="298">
        <v>800</v>
      </c>
      <c r="G74" s="960">
        <f>SUM(G75)</f>
        <v>5700</v>
      </c>
      <c r="H74" s="962">
        <f t="shared" si="14"/>
        <v>700</v>
      </c>
      <c r="I74" s="962">
        <f t="shared" si="14"/>
        <v>480</v>
      </c>
    </row>
    <row r="75" spans="1:9" x14ac:dyDescent="0.2">
      <c r="A75" s="312" t="s">
        <v>1263</v>
      </c>
      <c r="B75" s="299" t="s">
        <v>567</v>
      </c>
      <c r="C75" s="293">
        <v>4</v>
      </c>
      <c r="D75" s="293">
        <v>12</v>
      </c>
      <c r="E75" s="860">
        <v>5225702</v>
      </c>
      <c r="F75" s="298">
        <v>810</v>
      </c>
      <c r="G75" s="960">
        <v>5700</v>
      </c>
      <c r="H75" s="961">
        <v>700</v>
      </c>
      <c r="I75" s="961">
        <v>480</v>
      </c>
    </row>
    <row r="76" spans="1:9" s="869" customFormat="1" x14ac:dyDescent="0.2">
      <c r="A76" s="361" t="s">
        <v>366</v>
      </c>
      <c r="B76" s="355" t="s">
        <v>567</v>
      </c>
      <c r="C76" s="362">
        <v>9</v>
      </c>
      <c r="D76" s="362" t="s">
        <v>358</v>
      </c>
      <c r="E76" s="858" t="s">
        <v>358</v>
      </c>
      <c r="F76" s="758" t="s">
        <v>358</v>
      </c>
      <c r="G76" s="958">
        <f>G77+G94</f>
        <v>89490.9</v>
      </c>
      <c r="H76" s="959">
        <f>H77+H94</f>
        <v>95118.9</v>
      </c>
      <c r="I76" s="959">
        <f>I77+I94</f>
        <v>101163.59999999999</v>
      </c>
    </row>
    <row r="77" spans="1:9" s="869" customFormat="1" ht="42" customHeight="1" x14ac:dyDescent="0.2">
      <c r="A77" s="361" t="s">
        <v>1259</v>
      </c>
      <c r="B77" s="355" t="s">
        <v>567</v>
      </c>
      <c r="C77" s="362">
        <v>9</v>
      </c>
      <c r="D77" s="362"/>
      <c r="E77" s="858"/>
      <c r="F77" s="758"/>
      <c r="G77" s="958">
        <f>SUM(G78+G82+G87)</f>
        <v>89490.9</v>
      </c>
      <c r="H77" s="959">
        <f>SUM(H78+H82+H87)</f>
        <v>95118.9</v>
      </c>
      <c r="I77" s="959">
        <f>SUM(I78+I82+I87)</f>
        <v>101163.59999999999</v>
      </c>
    </row>
    <row r="78" spans="1:9" s="869" customFormat="1" x14ac:dyDescent="0.2">
      <c r="A78" s="361" t="s">
        <v>291</v>
      </c>
      <c r="B78" s="355" t="s">
        <v>567</v>
      </c>
      <c r="C78" s="362">
        <v>9</v>
      </c>
      <c r="D78" s="362">
        <v>1</v>
      </c>
      <c r="E78" s="858"/>
      <c r="F78" s="758"/>
      <c r="G78" s="958">
        <f>G79</f>
        <v>81599</v>
      </c>
      <c r="H78" s="959">
        <f>H79</f>
        <v>87096</v>
      </c>
      <c r="I78" s="959">
        <f>I79</f>
        <v>93001</v>
      </c>
    </row>
    <row r="79" spans="1:9" x14ac:dyDescent="0.2">
      <c r="A79" s="312" t="s">
        <v>582</v>
      </c>
      <c r="B79" s="299" t="s">
        <v>567</v>
      </c>
      <c r="C79" s="293">
        <v>9</v>
      </c>
      <c r="D79" s="293">
        <v>1</v>
      </c>
      <c r="E79" s="860">
        <v>4709900</v>
      </c>
      <c r="F79" s="298">
        <v>610</v>
      </c>
      <c r="G79" s="960">
        <f>G80+G81</f>
        <v>81599</v>
      </c>
      <c r="H79" s="962">
        <f>H80+H81</f>
        <v>87096</v>
      </c>
      <c r="I79" s="962">
        <f>I80+I81</f>
        <v>93001</v>
      </c>
    </row>
    <row r="80" spans="1:9" ht="25.5" x14ac:dyDescent="0.2">
      <c r="A80" s="312" t="s">
        <v>590</v>
      </c>
      <c r="B80" s="299" t="s">
        <v>567</v>
      </c>
      <c r="C80" s="293">
        <v>9</v>
      </c>
      <c r="D80" s="293">
        <v>1</v>
      </c>
      <c r="E80" s="860">
        <v>4709900</v>
      </c>
      <c r="F80" s="298">
        <v>611</v>
      </c>
      <c r="G80" s="960">
        <v>75504.7</v>
      </c>
      <c r="H80" s="961">
        <v>80842.8</v>
      </c>
      <c r="I80" s="961">
        <v>86198.8</v>
      </c>
    </row>
    <row r="81" spans="1:9" x14ac:dyDescent="0.2">
      <c r="A81" s="312" t="s">
        <v>584</v>
      </c>
      <c r="B81" s="299" t="s">
        <v>567</v>
      </c>
      <c r="C81" s="293">
        <v>9</v>
      </c>
      <c r="D81" s="293">
        <v>1</v>
      </c>
      <c r="E81" s="860">
        <v>4709900</v>
      </c>
      <c r="F81" s="298">
        <v>612</v>
      </c>
      <c r="G81" s="960">
        <v>6094.3</v>
      </c>
      <c r="H81" s="961">
        <v>6253.2</v>
      </c>
      <c r="I81" s="961">
        <v>6802.2</v>
      </c>
    </row>
    <row r="82" spans="1:9" s="869" customFormat="1" x14ac:dyDescent="0.2">
      <c r="A82" s="361" t="s">
        <v>292</v>
      </c>
      <c r="B82" s="355" t="s">
        <v>567</v>
      </c>
      <c r="C82" s="362">
        <v>9</v>
      </c>
      <c r="D82" s="362">
        <v>2</v>
      </c>
      <c r="E82" s="858"/>
      <c r="F82" s="758"/>
      <c r="G82" s="958">
        <f>SUM(G83)</f>
        <v>1931.7</v>
      </c>
      <c r="H82" s="959">
        <f>SUM(H83)</f>
        <v>2062.6999999999998</v>
      </c>
      <c r="I82" s="959">
        <f>SUM(I83)</f>
        <v>2202.4</v>
      </c>
    </row>
    <row r="83" spans="1:9" x14ac:dyDescent="0.2">
      <c r="A83" s="312" t="s">
        <v>629</v>
      </c>
      <c r="B83" s="299" t="s">
        <v>567</v>
      </c>
      <c r="C83" s="293">
        <v>9</v>
      </c>
      <c r="D83" s="293">
        <v>2</v>
      </c>
      <c r="E83" s="860">
        <v>4719900</v>
      </c>
      <c r="F83" s="298"/>
      <c r="G83" s="960">
        <f>G84</f>
        <v>1931.7</v>
      </c>
      <c r="H83" s="962">
        <f>H84</f>
        <v>2062.6999999999998</v>
      </c>
      <c r="I83" s="962">
        <f>I84</f>
        <v>2202.4</v>
      </c>
    </row>
    <row r="84" spans="1:9" x14ac:dyDescent="0.2">
      <c r="A84" s="312" t="s">
        <v>598</v>
      </c>
      <c r="B84" s="299" t="s">
        <v>567</v>
      </c>
      <c r="C84" s="293">
        <v>9</v>
      </c>
      <c r="D84" s="293">
        <v>2</v>
      </c>
      <c r="E84" s="860">
        <v>4719900</v>
      </c>
      <c r="F84" s="298">
        <v>620</v>
      </c>
      <c r="G84" s="960">
        <f>G85+G86</f>
        <v>1931.7</v>
      </c>
      <c r="H84" s="960">
        <f t="shared" ref="H84:I84" si="15">H85+H86</f>
        <v>2062.6999999999998</v>
      </c>
      <c r="I84" s="960">
        <f t="shared" si="15"/>
        <v>2202.4</v>
      </c>
    </row>
    <row r="85" spans="1:9" ht="25.5" x14ac:dyDescent="0.2">
      <c r="A85" s="312" t="s">
        <v>599</v>
      </c>
      <c r="B85" s="299" t="s">
        <v>567</v>
      </c>
      <c r="C85" s="293">
        <v>9</v>
      </c>
      <c r="D85" s="293">
        <v>2</v>
      </c>
      <c r="E85" s="860">
        <v>4719900</v>
      </c>
      <c r="F85" s="298">
        <v>621</v>
      </c>
      <c r="G85" s="960">
        <v>1871.7</v>
      </c>
      <c r="H85" s="961">
        <v>2037.7</v>
      </c>
      <c r="I85" s="961">
        <v>2097.4</v>
      </c>
    </row>
    <row r="86" spans="1:9" x14ac:dyDescent="0.2">
      <c r="A86" s="312" t="s">
        <v>600</v>
      </c>
      <c r="B86" s="299" t="s">
        <v>567</v>
      </c>
      <c r="C86" s="293">
        <v>9</v>
      </c>
      <c r="D86" s="293">
        <v>2</v>
      </c>
      <c r="E86" s="860">
        <v>4719900</v>
      </c>
      <c r="F86" s="298">
        <v>622</v>
      </c>
      <c r="G86" s="960">
        <v>60</v>
      </c>
      <c r="H86" s="961">
        <v>25</v>
      </c>
      <c r="I86" s="961">
        <v>105</v>
      </c>
    </row>
    <row r="87" spans="1:9" s="869" customFormat="1" x14ac:dyDescent="0.2">
      <c r="A87" s="361" t="s">
        <v>296</v>
      </c>
      <c r="B87" s="355" t="s">
        <v>567</v>
      </c>
      <c r="C87" s="362">
        <v>9</v>
      </c>
      <c r="D87" s="362">
        <v>9</v>
      </c>
      <c r="E87" s="858" t="s">
        <v>358</v>
      </c>
      <c r="F87" s="758"/>
      <c r="G87" s="958">
        <f>G88+G91</f>
        <v>5960.2000000000007</v>
      </c>
      <c r="H87" s="959">
        <f>H88+H91</f>
        <v>5960.2000000000007</v>
      </c>
      <c r="I87" s="959">
        <f>I88+I91</f>
        <v>5960.2000000000007</v>
      </c>
    </row>
    <row r="88" spans="1:9" x14ac:dyDescent="0.2">
      <c r="A88" s="312" t="s">
        <v>956</v>
      </c>
      <c r="B88" s="299" t="s">
        <v>567</v>
      </c>
      <c r="C88" s="293">
        <v>9</v>
      </c>
      <c r="D88" s="293">
        <v>9</v>
      </c>
      <c r="E88" s="860">
        <v>20400</v>
      </c>
      <c r="F88" s="298">
        <v>120</v>
      </c>
      <c r="G88" s="960">
        <f>SUM(G89:G90)</f>
        <v>3579.4</v>
      </c>
      <c r="H88" s="962">
        <f>SUM(H89:H90)</f>
        <v>3483.4</v>
      </c>
      <c r="I88" s="962">
        <f>SUM(I89:I90)</f>
        <v>3466.9</v>
      </c>
    </row>
    <row r="89" spans="1:9" x14ac:dyDescent="0.2">
      <c r="A89" s="312" t="s">
        <v>559</v>
      </c>
      <c r="B89" s="299" t="s">
        <v>567</v>
      </c>
      <c r="C89" s="293">
        <v>9</v>
      </c>
      <c r="D89" s="293">
        <v>9</v>
      </c>
      <c r="E89" s="860">
        <v>20400</v>
      </c>
      <c r="F89" s="298">
        <v>121</v>
      </c>
      <c r="G89" s="960">
        <v>3327.9</v>
      </c>
      <c r="H89" s="960">
        <v>3327.9</v>
      </c>
      <c r="I89" s="960">
        <v>3327.9</v>
      </c>
    </row>
    <row r="90" spans="1:9" x14ac:dyDescent="0.2">
      <c r="A90" s="312" t="s">
        <v>560</v>
      </c>
      <c r="B90" s="299" t="s">
        <v>567</v>
      </c>
      <c r="C90" s="293">
        <v>9</v>
      </c>
      <c r="D90" s="293">
        <v>9</v>
      </c>
      <c r="E90" s="860">
        <v>20400</v>
      </c>
      <c r="F90" s="298">
        <v>122</v>
      </c>
      <c r="G90" s="960">
        <v>251.5</v>
      </c>
      <c r="H90" s="961">
        <v>155.5</v>
      </c>
      <c r="I90" s="961">
        <v>139</v>
      </c>
    </row>
    <row r="91" spans="1:9" x14ac:dyDescent="0.2">
      <c r="A91" s="312" t="s">
        <v>579</v>
      </c>
      <c r="B91" s="299" t="s">
        <v>567</v>
      </c>
      <c r="C91" s="293">
        <v>9</v>
      </c>
      <c r="D91" s="293">
        <v>9</v>
      </c>
      <c r="E91" s="860">
        <v>20400</v>
      </c>
      <c r="F91" s="298">
        <v>240</v>
      </c>
      <c r="G91" s="960">
        <f>G92+G93</f>
        <v>2380.8000000000002</v>
      </c>
      <c r="H91" s="962">
        <f>H92+H93</f>
        <v>2476.8000000000002</v>
      </c>
      <c r="I91" s="962">
        <f>I92+I93</f>
        <v>2493.3000000000002</v>
      </c>
    </row>
    <row r="92" spans="1:9" x14ac:dyDescent="0.2">
      <c r="A92" s="312" t="s">
        <v>1042</v>
      </c>
      <c r="B92" s="299" t="s">
        <v>567</v>
      </c>
      <c r="C92" s="293">
        <v>9</v>
      </c>
      <c r="D92" s="293">
        <v>9</v>
      </c>
      <c r="E92" s="860">
        <v>20400</v>
      </c>
      <c r="F92" s="298">
        <v>242</v>
      </c>
      <c r="G92" s="960">
        <v>207</v>
      </c>
      <c r="H92" s="960">
        <v>208</v>
      </c>
      <c r="I92" s="960">
        <v>208</v>
      </c>
    </row>
    <row r="93" spans="1:9" x14ac:dyDescent="0.2">
      <c r="A93" s="312" t="s">
        <v>580</v>
      </c>
      <c r="B93" s="299" t="s">
        <v>567</v>
      </c>
      <c r="C93" s="293">
        <v>9</v>
      </c>
      <c r="D93" s="293">
        <v>9</v>
      </c>
      <c r="E93" s="860">
        <v>20400</v>
      </c>
      <c r="F93" s="298">
        <v>244</v>
      </c>
      <c r="G93" s="960">
        <v>2173.8000000000002</v>
      </c>
      <c r="H93" s="960">
        <v>2268.8000000000002</v>
      </c>
      <c r="I93" s="960">
        <v>2285.3000000000002</v>
      </c>
    </row>
    <row r="94" spans="1:9" s="869" customFormat="1" hidden="1" x14ac:dyDescent="0.2">
      <c r="A94" s="361" t="s">
        <v>293</v>
      </c>
      <c r="B94" s="355" t="s">
        <v>567</v>
      </c>
      <c r="C94" s="362">
        <v>9</v>
      </c>
      <c r="D94" s="362">
        <v>4</v>
      </c>
      <c r="E94" s="858" t="s">
        <v>358</v>
      </c>
      <c r="F94" s="758" t="s">
        <v>358</v>
      </c>
      <c r="G94" s="958">
        <f>G95</f>
        <v>0</v>
      </c>
      <c r="H94" s="959">
        <f>H95</f>
        <v>0</v>
      </c>
      <c r="I94" s="959">
        <f>I95</f>
        <v>0</v>
      </c>
    </row>
    <row r="95" spans="1:9" s="869" customFormat="1" ht="25.5" hidden="1" x14ac:dyDescent="0.2">
      <c r="A95" s="361" t="s">
        <v>607</v>
      </c>
      <c r="B95" s="355" t="s">
        <v>567</v>
      </c>
      <c r="C95" s="362">
        <v>9</v>
      </c>
      <c r="D95" s="362">
        <v>4</v>
      </c>
      <c r="E95" s="858">
        <v>5201800</v>
      </c>
      <c r="F95" s="758" t="s">
        <v>358</v>
      </c>
      <c r="G95" s="958">
        <f>G96+G99</f>
        <v>0</v>
      </c>
      <c r="H95" s="959">
        <f>H96+H99</f>
        <v>0</v>
      </c>
      <c r="I95" s="959">
        <f>I96+I99</f>
        <v>0</v>
      </c>
    </row>
    <row r="96" spans="1:9" ht="38.25" hidden="1" x14ac:dyDescent="0.2">
      <c r="A96" s="312" t="s">
        <v>608</v>
      </c>
      <c r="B96" s="299" t="s">
        <v>567</v>
      </c>
      <c r="C96" s="293">
        <v>9</v>
      </c>
      <c r="D96" s="293">
        <v>4</v>
      </c>
      <c r="E96" s="860">
        <v>5201801</v>
      </c>
      <c r="F96" s="298" t="s">
        <v>358</v>
      </c>
      <c r="G96" s="960">
        <f>G97</f>
        <v>0</v>
      </c>
      <c r="H96" s="962">
        <f t="shared" ref="H96:I97" si="16">H97</f>
        <v>0</v>
      </c>
      <c r="I96" s="962">
        <f t="shared" si="16"/>
        <v>0</v>
      </c>
    </row>
    <row r="97" spans="1:9" hidden="1" x14ac:dyDescent="0.2">
      <c r="A97" s="312" t="s">
        <v>582</v>
      </c>
      <c r="B97" s="299" t="s">
        <v>567</v>
      </c>
      <c r="C97" s="293">
        <v>9</v>
      </c>
      <c r="D97" s="293">
        <v>4</v>
      </c>
      <c r="E97" s="860">
        <v>5201801</v>
      </c>
      <c r="F97" s="298">
        <v>610</v>
      </c>
      <c r="G97" s="960">
        <f>G98</f>
        <v>0</v>
      </c>
      <c r="H97" s="962">
        <f t="shared" si="16"/>
        <v>0</v>
      </c>
      <c r="I97" s="962">
        <f t="shared" si="16"/>
        <v>0</v>
      </c>
    </row>
    <row r="98" spans="1:9" hidden="1" x14ac:dyDescent="0.2">
      <c r="A98" s="312" t="s">
        <v>584</v>
      </c>
      <c r="B98" s="299" t="s">
        <v>567</v>
      </c>
      <c r="C98" s="293">
        <v>9</v>
      </c>
      <c r="D98" s="293">
        <v>4</v>
      </c>
      <c r="E98" s="860">
        <v>5201801</v>
      </c>
      <c r="F98" s="298">
        <v>612</v>
      </c>
      <c r="G98" s="960"/>
      <c r="H98" s="961"/>
      <c r="I98" s="961"/>
    </row>
    <row r="99" spans="1:9" ht="38.25" hidden="1" x14ac:dyDescent="0.2">
      <c r="A99" s="312" t="s">
        <v>609</v>
      </c>
      <c r="B99" s="299" t="s">
        <v>567</v>
      </c>
      <c r="C99" s="293">
        <v>9</v>
      </c>
      <c r="D99" s="293">
        <v>4</v>
      </c>
      <c r="E99" s="860">
        <v>5201802</v>
      </c>
      <c r="F99" s="298" t="s">
        <v>358</v>
      </c>
      <c r="G99" s="960">
        <f>G100</f>
        <v>0</v>
      </c>
      <c r="H99" s="962">
        <f t="shared" ref="H99:I100" si="17">H100</f>
        <v>0</v>
      </c>
      <c r="I99" s="962">
        <f t="shared" si="17"/>
        <v>0</v>
      </c>
    </row>
    <row r="100" spans="1:9" hidden="1" x14ac:dyDescent="0.2">
      <c r="A100" s="312" t="s">
        <v>582</v>
      </c>
      <c r="B100" s="299" t="s">
        <v>567</v>
      </c>
      <c r="C100" s="293">
        <v>9</v>
      </c>
      <c r="D100" s="293">
        <v>4</v>
      </c>
      <c r="E100" s="860">
        <v>5201802</v>
      </c>
      <c r="F100" s="298">
        <v>610</v>
      </c>
      <c r="G100" s="960">
        <f>G101</f>
        <v>0</v>
      </c>
      <c r="H100" s="962">
        <f t="shared" si="17"/>
        <v>0</v>
      </c>
      <c r="I100" s="962">
        <f t="shared" si="17"/>
        <v>0</v>
      </c>
    </row>
    <row r="101" spans="1:9" hidden="1" x14ac:dyDescent="0.2">
      <c r="A101" s="312" t="s">
        <v>584</v>
      </c>
      <c r="B101" s="299" t="s">
        <v>567</v>
      </c>
      <c r="C101" s="293">
        <v>9</v>
      </c>
      <c r="D101" s="293">
        <v>4</v>
      </c>
      <c r="E101" s="860">
        <v>5201802</v>
      </c>
      <c r="F101" s="298">
        <v>612</v>
      </c>
      <c r="G101" s="960"/>
      <c r="H101" s="961"/>
      <c r="I101" s="961"/>
    </row>
    <row r="102" spans="1:9" s="869" customFormat="1" x14ac:dyDescent="0.2">
      <c r="A102" s="361" t="s">
        <v>367</v>
      </c>
      <c r="B102" s="355" t="s">
        <v>567</v>
      </c>
      <c r="C102" s="362">
        <v>10</v>
      </c>
      <c r="D102" s="362" t="s">
        <v>358</v>
      </c>
      <c r="E102" s="858" t="s">
        <v>358</v>
      </c>
      <c r="F102" s="758" t="s">
        <v>358</v>
      </c>
      <c r="G102" s="958">
        <f>SUM(G103+G110+G124)</f>
        <v>118763.9</v>
      </c>
      <c r="H102" s="959">
        <f>SUM(H103+H110+H124)</f>
        <v>120480.7</v>
      </c>
      <c r="I102" s="959">
        <f>SUM(I103+I110+I124)</f>
        <v>122568.9</v>
      </c>
    </row>
    <row r="103" spans="1:9" s="869" customFormat="1" x14ac:dyDescent="0.2">
      <c r="A103" s="361" t="s">
        <v>299</v>
      </c>
      <c r="B103" s="355" t="s">
        <v>567</v>
      </c>
      <c r="C103" s="362">
        <v>10</v>
      </c>
      <c r="D103" s="362">
        <v>3</v>
      </c>
      <c r="E103" s="858" t="s">
        <v>358</v>
      </c>
      <c r="F103" s="758" t="s">
        <v>358</v>
      </c>
      <c r="G103" s="958">
        <f>G104+G107</f>
        <v>33650.300000000003</v>
      </c>
      <c r="H103" s="959">
        <f>H104+H107</f>
        <v>35333</v>
      </c>
      <c r="I103" s="959">
        <f>I104+I107</f>
        <v>37099.800000000003</v>
      </c>
    </row>
    <row r="104" spans="1:9" s="869" customFormat="1" x14ac:dyDescent="0.2">
      <c r="A104" s="361" t="s">
        <v>614</v>
      </c>
      <c r="B104" s="355" t="s">
        <v>567</v>
      </c>
      <c r="C104" s="362">
        <v>10</v>
      </c>
      <c r="D104" s="362">
        <v>3</v>
      </c>
      <c r="E104" s="858">
        <v>5058005</v>
      </c>
      <c r="F104" s="758" t="s">
        <v>358</v>
      </c>
      <c r="G104" s="958">
        <f>G105</f>
        <v>13990.8</v>
      </c>
      <c r="H104" s="959">
        <f>H105</f>
        <v>14690.3</v>
      </c>
      <c r="I104" s="959">
        <f>I105</f>
        <v>15424.6</v>
      </c>
    </row>
    <row r="105" spans="1:9" x14ac:dyDescent="0.2">
      <c r="A105" s="312" t="s">
        <v>598</v>
      </c>
      <c r="B105" s="299" t="s">
        <v>567</v>
      </c>
      <c r="C105" s="293">
        <v>10</v>
      </c>
      <c r="D105" s="293">
        <v>3</v>
      </c>
      <c r="E105" s="860">
        <v>5058005</v>
      </c>
      <c r="F105" s="298">
        <v>620</v>
      </c>
      <c r="G105" s="960">
        <f>SUM(G106)</f>
        <v>13990.8</v>
      </c>
      <c r="H105" s="962">
        <f>SUM(H106)</f>
        <v>14690.3</v>
      </c>
      <c r="I105" s="962">
        <f>SUM(I106)</f>
        <v>15424.6</v>
      </c>
    </row>
    <row r="106" spans="1:9" x14ac:dyDescent="0.2">
      <c r="A106" s="312" t="s">
        <v>600</v>
      </c>
      <c r="B106" s="299" t="s">
        <v>567</v>
      </c>
      <c r="C106" s="293">
        <v>10</v>
      </c>
      <c r="D106" s="293">
        <v>3</v>
      </c>
      <c r="E106" s="860">
        <v>5058005</v>
      </c>
      <c r="F106" s="298">
        <v>622</v>
      </c>
      <c r="G106" s="960">
        <v>13990.8</v>
      </c>
      <c r="H106" s="961">
        <v>14690.3</v>
      </c>
      <c r="I106" s="961">
        <v>15424.6</v>
      </c>
    </row>
    <row r="107" spans="1:9" s="869" customFormat="1" ht="25.5" x14ac:dyDescent="0.2">
      <c r="A107" s="361" t="s">
        <v>615</v>
      </c>
      <c r="B107" s="355" t="s">
        <v>567</v>
      </c>
      <c r="C107" s="362">
        <v>10</v>
      </c>
      <c r="D107" s="362">
        <v>3</v>
      </c>
      <c r="E107" s="858">
        <v>5055409</v>
      </c>
      <c r="F107" s="758" t="s">
        <v>358</v>
      </c>
      <c r="G107" s="958">
        <f>G108</f>
        <v>19659.5</v>
      </c>
      <c r="H107" s="959">
        <f t="shared" ref="H107:I108" si="18">H108</f>
        <v>20642.7</v>
      </c>
      <c r="I107" s="959">
        <f t="shared" si="18"/>
        <v>21675.200000000001</v>
      </c>
    </row>
    <row r="108" spans="1:9" x14ac:dyDescent="0.2">
      <c r="A108" s="312" t="s">
        <v>616</v>
      </c>
      <c r="B108" s="299" t="s">
        <v>567</v>
      </c>
      <c r="C108" s="293">
        <v>10</v>
      </c>
      <c r="D108" s="293">
        <v>3</v>
      </c>
      <c r="E108" s="860">
        <v>5055409</v>
      </c>
      <c r="F108" s="298">
        <v>610</v>
      </c>
      <c r="G108" s="960">
        <f>G109</f>
        <v>19659.5</v>
      </c>
      <c r="H108" s="962">
        <f t="shared" si="18"/>
        <v>20642.7</v>
      </c>
      <c r="I108" s="962">
        <f t="shared" si="18"/>
        <v>21675.200000000001</v>
      </c>
    </row>
    <row r="109" spans="1:9" x14ac:dyDescent="0.2">
      <c r="A109" s="312" t="s">
        <v>584</v>
      </c>
      <c r="B109" s="299" t="s">
        <v>567</v>
      </c>
      <c r="C109" s="293">
        <v>10</v>
      </c>
      <c r="D109" s="293">
        <v>3</v>
      </c>
      <c r="E109" s="860">
        <v>5055409</v>
      </c>
      <c r="F109" s="298">
        <v>612</v>
      </c>
      <c r="G109" s="960">
        <v>19659.5</v>
      </c>
      <c r="H109" s="961">
        <v>20642.7</v>
      </c>
      <c r="I109" s="961">
        <v>21675.200000000001</v>
      </c>
    </row>
    <row r="110" spans="1:9" s="869" customFormat="1" x14ac:dyDescent="0.2">
      <c r="A110" s="361" t="s">
        <v>368</v>
      </c>
      <c r="B110" s="355" t="s">
        <v>567</v>
      </c>
      <c r="C110" s="362">
        <v>10</v>
      </c>
      <c r="D110" s="362">
        <v>4</v>
      </c>
      <c r="E110" s="858" t="s">
        <v>358</v>
      </c>
      <c r="F110" s="758"/>
      <c r="G110" s="958">
        <f>G111+G118+G121</f>
        <v>70060.2</v>
      </c>
      <c r="H110" s="959">
        <f>H111+H118+H121</f>
        <v>70094.3</v>
      </c>
      <c r="I110" s="959">
        <f>I111+I118+I121</f>
        <v>70415.7</v>
      </c>
    </row>
    <row r="111" spans="1:9" s="869" customFormat="1" ht="51" x14ac:dyDescent="0.2">
      <c r="A111" s="361" t="s">
        <v>623</v>
      </c>
      <c r="B111" s="355" t="s">
        <v>567</v>
      </c>
      <c r="C111" s="362">
        <v>10</v>
      </c>
      <c r="D111" s="362">
        <v>4</v>
      </c>
      <c r="E111" s="883"/>
      <c r="F111" s="758"/>
      <c r="G111" s="965">
        <f>G112+G114+G116</f>
        <v>68859</v>
      </c>
      <c r="H111" s="965">
        <f t="shared" ref="H111:I111" si="19">H112+H114+H116</f>
        <v>68859</v>
      </c>
      <c r="I111" s="965">
        <f t="shared" si="19"/>
        <v>68859</v>
      </c>
    </row>
    <row r="112" spans="1:9" x14ac:dyDescent="0.2">
      <c r="A112" s="312" t="s">
        <v>579</v>
      </c>
      <c r="B112" s="299" t="s">
        <v>567</v>
      </c>
      <c r="C112" s="293">
        <v>10</v>
      </c>
      <c r="D112" s="293">
        <v>4</v>
      </c>
      <c r="E112" s="884">
        <v>5201300</v>
      </c>
      <c r="F112" s="298">
        <v>240</v>
      </c>
      <c r="G112" s="964">
        <f>G113</f>
        <v>3373</v>
      </c>
      <c r="H112" s="961">
        <f>H113</f>
        <v>3373</v>
      </c>
      <c r="I112" s="961">
        <f>I113</f>
        <v>3373</v>
      </c>
    </row>
    <row r="113" spans="1:9" x14ac:dyDescent="0.2">
      <c r="A113" s="312" t="s">
        <v>580</v>
      </c>
      <c r="B113" s="299" t="s">
        <v>567</v>
      </c>
      <c r="C113" s="293">
        <v>10</v>
      </c>
      <c r="D113" s="293">
        <v>4</v>
      </c>
      <c r="E113" s="884">
        <v>5201300</v>
      </c>
      <c r="F113" s="298">
        <v>244</v>
      </c>
      <c r="G113" s="960">
        <v>3373</v>
      </c>
      <c r="H113" s="960">
        <v>3373</v>
      </c>
      <c r="I113" s="960">
        <v>3373</v>
      </c>
    </row>
    <row r="114" spans="1:9" x14ac:dyDescent="0.2">
      <c r="A114" s="312" t="s">
        <v>620</v>
      </c>
      <c r="B114" s="299" t="s">
        <v>567</v>
      </c>
      <c r="C114" s="293">
        <v>10</v>
      </c>
      <c r="D114" s="293">
        <v>4</v>
      </c>
      <c r="E114" s="884">
        <v>5201300</v>
      </c>
      <c r="F114" s="298">
        <v>310</v>
      </c>
      <c r="G114" s="960">
        <f>G115</f>
        <v>61568.800000000003</v>
      </c>
      <c r="H114" s="962">
        <f>H115</f>
        <v>61568.800000000003</v>
      </c>
      <c r="I114" s="962">
        <f>I115</f>
        <v>61568.800000000003</v>
      </c>
    </row>
    <row r="115" spans="1:9" x14ac:dyDescent="0.2">
      <c r="A115" s="312" t="s">
        <v>621</v>
      </c>
      <c r="B115" s="299" t="s">
        <v>567</v>
      </c>
      <c r="C115" s="293">
        <v>10</v>
      </c>
      <c r="D115" s="293">
        <v>4</v>
      </c>
      <c r="E115" s="884">
        <v>5201300</v>
      </c>
      <c r="F115" s="298">
        <v>313</v>
      </c>
      <c r="G115" s="960">
        <v>61568.800000000003</v>
      </c>
      <c r="H115" s="960">
        <v>61568.800000000003</v>
      </c>
      <c r="I115" s="960">
        <v>61568.800000000003</v>
      </c>
    </row>
    <row r="116" spans="1:9" x14ac:dyDescent="0.2">
      <c r="A116" s="312" t="s">
        <v>620</v>
      </c>
      <c r="B116" s="299" t="s">
        <v>567</v>
      </c>
      <c r="C116" s="293">
        <v>10</v>
      </c>
      <c r="D116" s="293">
        <v>4</v>
      </c>
      <c r="E116" s="884">
        <v>5140100</v>
      </c>
      <c r="F116" s="298">
        <v>310</v>
      </c>
      <c r="G116" s="960">
        <f>G117</f>
        <v>3917.2</v>
      </c>
      <c r="H116" s="962">
        <f>H117</f>
        <v>3917.2</v>
      </c>
      <c r="I116" s="962">
        <f>I117</f>
        <v>3917.2</v>
      </c>
    </row>
    <row r="117" spans="1:9" x14ac:dyDescent="0.2">
      <c r="A117" s="312" t="s">
        <v>621</v>
      </c>
      <c r="B117" s="299" t="s">
        <v>567</v>
      </c>
      <c r="C117" s="293">
        <v>10</v>
      </c>
      <c r="D117" s="293">
        <v>4</v>
      </c>
      <c r="E117" s="884">
        <v>5140100</v>
      </c>
      <c r="F117" s="298">
        <v>313</v>
      </c>
      <c r="G117" s="961">
        <v>3917.2</v>
      </c>
      <c r="H117" s="961">
        <v>3917.2</v>
      </c>
      <c r="I117" s="961">
        <v>3917.2</v>
      </c>
    </row>
    <row r="118" spans="1:9" s="869" customFormat="1" ht="25.5" x14ac:dyDescent="0.2">
      <c r="A118" s="361" t="s">
        <v>1046</v>
      </c>
      <c r="B118" s="355" t="s">
        <v>567</v>
      </c>
      <c r="C118" s="362">
        <v>10</v>
      </c>
      <c r="D118" s="362">
        <v>4</v>
      </c>
      <c r="E118" s="883">
        <v>5140100</v>
      </c>
      <c r="F118" s="758"/>
      <c r="G118" s="958">
        <f>G119</f>
        <v>553.9</v>
      </c>
      <c r="H118" s="959">
        <f t="shared" ref="H118:I119" si="20">H119</f>
        <v>555.70000000000005</v>
      </c>
      <c r="I118" s="959">
        <f t="shared" si="20"/>
        <v>839.8</v>
      </c>
    </row>
    <row r="119" spans="1:9" x14ac:dyDescent="0.2">
      <c r="A119" s="312" t="s">
        <v>612</v>
      </c>
      <c r="B119" s="299" t="s">
        <v>567</v>
      </c>
      <c r="C119" s="293">
        <v>10</v>
      </c>
      <c r="D119" s="293">
        <v>4</v>
      </c>
      <c r="E119" s="860">
        <v>5140100</v>
      </c>
      <c r="F119" s="298">
        <v>320</v>
      </c>
      <c r="G119" s="960">
        <f>G120</f>
        <v>553.9</v>
      </c>
      <c r="H119" s="962">
        <f t="shared" si="20"/>
        <v>555.70000000000005</v>
      </c>
      <c r="I119" s="962">
        <f t="shared" si="20"/>
        <v>839.8</v>
      </c>
    </row>
    <row r="120" spans="1:9" ht="25.5" x14ac:dyDescent="0.2">
      <c r="A120" s="312" t="s">
        <v>625</v>
      </c>
      <c r="B120" s="299" t="s">
        <v>567</v>
      </c>
      <c r="C120" s="293">
        <v>10</v>
      </c>
      <c r="D120" s="293">
        <v>4</v>
      </c>
      <c r="E120" s="860">
        <v>5140100</v>
      </c>
      <c r="F120" s="298">
        <v>321</v>
      </c>
      <c r="G120" s="960">
        <v>553.9</v>
      </c>
      <c r="H120" s="961">
        <v>555.70000000000005</v>
      </c>
      <c r="I120" s="961">
        <v>839.8</v>
      </c>
    </row>
    <row r="121" spans="1:9" s="869" customFormat="1" ht="25.5" x14ac:dyDescent="0.2">
      <c r="A121" s="361" t="s">
        <v>618</v>
      </c>
      <c r="B121" s="355" t="s">
        <v>567</v>
      </c>
      <c r="C121" s="362">
        <v>10</v>
      </c>
      <c r="D121" s="362">
        <v>4</v>
      </c>
      <c r="E121" s="858">
        <v>5050502</v>
      </c>
      <c r="F121" s="758" t="s">
        <v>358</v>
      </c>
      <c r="G121" s="958">
        <f>G122</f>
        <v>647.29999999999995</v>
      </c>
      <c r="H121" s="959">
        <f>H122</f>
        <v>679.6</v>
      </c>
      <c r="I121" s="959">
        <f>I122</f>
        <v>716.9</v>
      </c>
    </row>
    <row r="122" spans="1:9" x14ac:dyDescent="0.2">
      <c r="A122" s="312" t="s">
        <v>620</v>
      </c>
      <c r="B122" s="299" t="s">
        <v>567</v>
      </c>
      <c r="C122" s="293">
        <v>10</v>
      </c>
      <c r="D122" s="293">
        <v>4</v>
      </c>
      <c r="E122" s="860">
        <v>5050502</v>
      </c>
      <c r="F122" s="298">
        <v>310</v>
      </c>
      <c r="G122" s="960">
        <f>SUM(G123)</f>
        <v>647.29999999999995</v>
      </c>
      <c r="H122" s="962">
        <f>SUM(H123)</f>
        <v>679.6</v>
      </c>
      <c r="I122" s="962">
        <f>SUM(I123)</f>
        <v>716.9</v>
      </c>
    </row>
    <row r="123" spans="1:9" x14ac:dyDescent="0.2">
      <c r="A123" s="312" t="s">
        <v>621</v>
      </c>
      <c r="B123" s="299" t="s">
        <v>567</v>
      </c>
      <c r="C123" s="293">
        <v>10</v>
      </c>
      <c r="D123" s="293">
        <v>4</v>
      </c>
      <c r="E123" s="860">
        <v>5050502</v>
      </c>
      <c r="F123" s="298">
        <v>313</v>
      </c>
      <c r="G123" s="960">
        <v>647.29999999999995</v>
      </c>
      <c r="H123" s="961">
        <v>679.6</v>
      </c>
      <c r="I123" s="961">
        <v>716.9</v>
      </c>
    </row>
    <row r="124" spans="1:9" s="869" customFormat="1" x14ac:dyDescent="0.2">
      <c r="A124" s="361" t="s">
        <v>369</v>
      </c>
      <c r="B124" s="355" t="s">
        <v>567</v>
      </c>
      <c r="C124" s="362">
        <v>10</v>
      </c>
      <c r="D124" s="362">
        <v>6</v>
      </c>
      <c r="E124" s="858" t="s">
        <v>358</v>
      </c>
      <c r="F124" s="758" t="s">
        <v>358</v>
      </c>
      <c r="G124" s="958">
        <f>G125</f>
        <v>15053.4</v>
      </c>
      <c r="H124" s="959">
        <f>H125</f>
        <v>15053.4</v>
      </c>
      <c r="I124" s="959">
        <f>I125</f>
        <v>15053.4</v>
      </c>
    </row>
    <row r="125" spans="1:9" s="869" customFormat="1" x14ac:dyDescent="0.2">
      <c r="A125" s="361" t="s">
        <v>627</v>
      </c>
      <c r="B125" s="355" t="s">
        <v>567</v>
      </c>
      <c r="C125" s="362">
        <v>10</v>
      </c>
      <c r="D125" s="362">
        <v>6</v>
      </c>
      <c r="E125" s="858">
        <v>20400</v>
      </c>
      <c r="F125" s="758" t="s">
        <v>358</v>
      </c>
      <c r="G125" s="958">
        <f>G126+G129</f>
        <v>15053.4</v>
      </c>
      <c r="H125" s="959">
        <f>H126+H129</f>
        <v>15053.4</v>
      </c>
      <c r="I125" s="959">
        <f>I126+I129</f>
        <v>15053.4</v>
      </c>
    </row>
    <row r="126" spans="1:9" x14ac:dyDescent="0.2">
      <c r="A126" s="312" t="s">
        <v>956</v>
      </c>
      <c r="B126" s="299" t="s">
        <v>567</v>
      </c>
      <c r="C126" s="293">
        <v>10</v>
      </c>
      <c r="D126" s="293">
        <v>6</v>
      </c>
      <c r="E126" s="860">
        <v>20400</v>
      </c>
      <c r="F126" s="298">
        <v>120</v>
      </c>
      <c r="G126" s="960">
        <f>SUM(G127:G128)</f>
        <v>13080</v>
      </c>
      <c r="H126" s="962">
        <f>SUM(H127:H128)</f>
        <v>13080</v>
      </c>
      <c r="I126" s="962">
        <f>SUM(I127:I128)</f>
        <v>13080</v>
      </c>
    </row>
    <row r="127" spans="1:9" x14ac:dyDescent="0.2">
      <c r="A127" s="312" t="s">
        <v>559</v>
      </c>
      <c r="B127" s="299" t="s">
        <v>567</v>
      </c>
      <c r="C127" s="293">
        <v>10</v>
      </c>
      <c r="D127" s="293">
        <v>6</v>
      </c>
      <c r="E127" s="860">
        <v>20400</v>
      </c>
      <c r="F127" s="298">
        <v>121</v>
      </c>
      <c r="G127" s="960">
        <v>12920.5</v>
      </c>
      <c r="H127" s="960">
        <v>12920.5</v>
      </c>
      <c r="I127" s="960">
        <v>12920.5</v>
      </c>
    </row>
    <row r="128" spans="1:9" x14ac:dyDescent="0.2">
      <c r="A128" s="312" t="s">
        <v>560</v>
      </c>
      <c r="B128" s="299" t="s">
        <v>567</v>
      </c>
      <c r="C128" s="293">
        <v>10</v>
      </c>
      <c r="D128" s="293">
        <v>6</v>
      </c>
      <c r="E128" s="860">
        <v>20400</v>
      </c>
      <c r="F128" s="298">
        <v>122</v>
      </c>
      <c r="G128" s="961">
        <v>159.5</v>
      </c>
      <c r="H128" s="961">
        <v>159.5</v>
      </c>
      <c r="I128" s="961">
        <v>159.5</v>
      </c>
    </row>
    <row r="129" spans="1:9" x14ac:dyDescent="0.2">
      <c r="A129" s="312" t="s">
        <v>562</v>
      </c>
      <c r="B129" s="299" t="s">
        <v>567</v>
      </c>
      <c r="C129" s="293">
        <v>10</v>
      </c>
      <c r="D129" s="293">
        <v>6</v>
      </c>
      <c r="E129" s="860">
        <v>20400</v>
      </c>
      <c r="F129" s="298">
        <v>240</v>
      </c>
      <c r="G129" s="960">
        <f>SUM(G130:G131)</f>
        <v>1973.4</v>
      </c>
      <c r="H129" s="962">
        <f>SUM(H130:H131)</f>
        <v>1973.4</v>
      </c>
      <c r="I129" s="962">
        <f>SUM(I130:I131)</f>
        <v>1973.4</v>
      </c>
    </row>
    <row r="130" spans="1:9" x14ac:dyDescent="0.2">
      <c r="A130" s="312" t="s">
        <v>1042</v>
      </c>
      <c r="B130" s="299" t="s">
        <v>567</v>
      </c>
      <c r="C130" s="293">
        <v>10</v>
      </c>
      <c r="D130" s="293">
        <v>6</v>
      </c>
      <c r="E130" s="860">
        <v>20400</v>
      </c>
      <c r="F130" s="298">
        <v>242</v>
      </c>
      <c r="G130" s="960">
        <v>290.60000000000002</v>
      </c>
      <c r="H130" s="960">
        <v>290.60000000000002</v>
      </c>
      <c r="I130" s="960">
        <v>290.60000000000002</v>
      </c>
    </row>
    <row r="131" spans="1:9" s="877" customFormat="1" x14ac:dyDescent="0.2">
      <c r="A131" s="312" t="s">
        <v>580</v>
      </c>
      <c r="B131" s="299" t="s">
        <v>567</v>
      </c>
      <c r="C131" s="293">
        <v>10</v>
      </c>
      <c r="D131" s="293">
        <v>6</v>
      </c>
      <c r="E131" s="860">
        <v>20400</v>
      </c>
      <c r="F131" s="298">
        <v>244</v>
      </c>
      <c r="G131" s="960">
        <v>1682.8</v>
      </c>
      <c r="H131" s="960">
        <v>1682.8</v>
      </c>
      <c r="I131" s="960">
        <v>1682.8</v>
      </c>
    </row>
    <row r="132" spans="1:9" ht="13.5" x14ac:dyDescent="0.25">
      <c r="A132" s="878" t="s">
        <v>630</v>
      </c>
      <c r="B132" s="879" t="s">
        <v>631</v>
      </c>
      <c r="C132" s="880" t="s">
        <v>358</v>
      </c>
      <c r="D132" s="880" t="s">
        <v>358</v>
      </c>
      <c r="E132" s="885" t="s">
        <v>358</v>
      </c>
      <c r="F132" s="882" t="s">
        <v>358</v>
      </c>
      <c r="G132" s="956">
        <f>SUM(G137+G133)</f>
        <v>14427</v>
      </c>
      <c r="H132" s="957">
        <f>SUM(H137)</f>
        <v>10840.900000000001</v>
      </c>
      <c r="I132" s="957">
        <f>SUM(I137)</f>
        <v>10840.900000000001</v>
      </c>
    </row>
    <row r="133" spans="1:9" ht="13.5" hidden="1" x14ac:dyDescent="0.25">
      <c r="A133" s="361" t="s">
        <v>362</v>
      </c>
      <c r="B133" s="355" t="s">
        <v>631</v>
      </c>
      <c r="C133" s="880">
        <v>5</v>
      </c>
      <c r="D133" s="880"/>
      <c r="E133" s="885"/>
      <c r="F133" s="882"/>
      <c r="G133" s="956">
        <f>G134</f>
        <v>0</v>
      </c>
      <c r="H133" s="957"/>
      <c r="I133" s="957"/>
    </row>
    <row r="134" spans="1:9" ht="13.5" hidden="1" x14ac:dyDescent="0.25">
      <c r="A134" s="886" t="s">
        <v>1179</v>
      </c>
      <c r="B134" s="355" t="s">
        <v>631</v>
      </c>
      <c r="C134" s="362">
        <v>5</v>
      </c>
      <c r="D134" s="362">
        <v>5</v>
      </c>
      <c r="E134" s="885"/>
      <c r="F134" s="882"/>
      <c r="G134" s="959">
        <f t="shared" ref="G134:G135" si="21">G135</f>
        <v>0</v>
      </c>
      <c r="H134" s="959">
        <f t="shared" ref="H134:I134" si="22">H135</f>
        <v>0</v>
      </c>
      <c r="I134" s="959">
        <f t="shared" si="22"/>
        <v>0</v>
      </c>
    </row>
    <row r="135" spans="1:9" ht="25.5" hidden="1" x14ac:dyDescent="0.2">
      <c r="A135" s="315" t="s">
        <v>1180</v>
      </c>
      <c r="B135" s="299" t="s">
        <v>631</v>
      </c>
      <c r="C135" s="293">
        <v>5</v>
      </c>
      <c r="D135" s="293">
        <v>5</v>
      </c>
      <c r="E135" s="860">
        <v>5222708</v>
      </c>
      <c r="F135" s="298"/>
      <c r="G135" s="962">
        <f t="shared" si="21"/>
        <v>0</v>
      </c>
      <c r="H135" s="962"/>
      <c r="I135" s="962"/>
    </row>
    <row r="136" spans="1:9" hidden="1" x14ac:dyDescent="0.2">
      <c r="A136" s="312" t="s">
        <v>580</v>
      </c>
      <c r="B136" s="299" t="s">
        <v>631</v>
      </c>
      <c r="C136" s="293">
        <v>5</v>
      </c>
      <c r="D136" s="293">
        <v>5</v>
      </c>
      <c r="E136" s="860">
        <v>5222708</v>
      </c>
      <c r="F136" s="298">
        <v>244</v>
      </c>
      <c r="G136" s="960"/>
      <c r="H136" s="962"/>
      <c r="I136" s="962"/>
    </row>
    <row r="137" spans="1:9" s="869" customFormat="1" x14ac:dyDescent="0.2">
      <c r="A137" s="361" t="s">
        <v>367</v>
      </c>
      <c r="B137" s="355" t="s">
        <v>631</v>
      </c>
      <c r="C137" s="362">
        <v>10</v>
      </c>
      <c r="D137" s="362" t="s">
        <v>358</v>
      </c>
      <c r="E137" s="858" t="s">
        <v>358</v>
      </c>
      <c r="F137" s="758" t="s">
        <v>358</v>
      </c>
      <c r="G137" s="958">
        <f>SUM(G138+G145)</f>
        <v>14427</v>
      </c>
      <c r="H137" s="959">
        <f>SUM(H138+H145)</f>
        <v>10840.900000000001</v>
      </c>
      <c r="I137" s="959">
        <f>SUM(I138+I145)</f>
        <v>10840.900000000001</v>
      </c>
    </row>
    <row r="138" spans="1:9" s="869" customFormat="1" x14ac:dyDescent="0.2">
      <c r="A138" s="361" t="s">
        <v>299</v>
      </c>
      <c r="B138" s="355" t="s">
        <v>631</v>
      </c>
      <c r="C138" s="362">
        <v>10</v>
      </c>
      <c r="D138" s="362">
        <v>3</v>
      </c>
      <c r="E138" s="858" t="s">
        <v>358</v>
      </c>
      <c r="F138" s="758" t="s">
        <v>358</v>
      </c>
      <c r="G138" s="958">
        <f>G139+G142</f>
        <v>9079.7000000000007</v>
      </c>
      <c r="H138" s="959">
        <f>H139+H142</f>
        <v>5493.6</v>
      </c>
      <c r="I138" s="959">
        <f>I139+I142</f>
        <v>5493.6</v>
      </c>
    </row>
    <row r="139" spans="1:9" s="869" customFormat="1" ht="51" x14ac:dyDescent="0.2">
      <c r="A139" s="361" t="s">
        <v>633</v>
      </c>
      <c r="B139" s="355" t="s">
        <v>631</v>
      </c>
      <c r="C139" s="362">
        <v>10</v>
      </c>
      <c r="D139" s="362">
        <v>3</v>
      </c>
      <c r="E139" s="858">
        <v>5053401</v>
      </c>
      <c r="F139" s="758" t="s">
        <v>358</v>
      </c>
      <c r="G139" s="958">
        <f>G140</f>
        <v>3586.1</v>
      </c>
      <c r="H139" s="959">
        <f t="shared" ref="H139:I140" si="23">H140</f>
        <v>0</v>
      </c>
      <c r="I139" s="959">
        <f t="shared" si="23"/>
        <v>0</v>
      </c>
    </row>
    <row r="140" spans="1:9" x14ac:dyDescent="0.2">
      <c r="A140" s="312" t="s">
        <v>612</v>
      </c>
      <c r="B140" s="299" t="s">
        <v>631</v>
      </c>
      <c r="C140" s="293">
        <v>10</v>
      </c>
      <c r="D140" s="293">
        <v>3</v>
      </c>
      <c r="E140" s="860">
        <v>5053401</v>
      </c>
      <c r="F140" s="298">
        <v>320</v>
      </c>
      <c r="G140" s="960">
        <f>G141</f>
        <v>3586.1</v>
      </c>
      <c r="H140" s="962">
        <f t="shared" si="23"/>
        <v>0</v>
      </c>
      <c r="I140" s="962">
        <f t="shared" si="23"/>
        <v>0</v>
      </c>
    </row>
    <row r="141" spans="1:9" x14ac:dyDescent="0.2">
      <c r="A141" s="312" t="s">
        <v>634</v>
      </c>
      <c r="B141" s="299" t="s">
        <v>631</v>
      </c>
      <c r="C141" s="293">
        <v>10</v>
      </c>
      <c r="D141" s="293">
        <v>3</v>
      </c>
      <c r="E141" s="860">
        <v>5053401</v>
      </c>
      <c r="F141" s="298">
        <v>322</v>
      </c>
      <c r="G141" s="960">
        <v>3586.1</v>
      </c>
      <c r="H141" s="961"/>
      <c r="I141" s="961"/>
    </row>
    <row r="142" spans="1:9" s="869" customFormat="1" ht="38.25" x14ac:dyDescent="0.2">
      <c r="A142" s="361" t="s">
        <v>635</v>
      </c>
      <c r="B142" s="355" t="s">
        <v>631</v>
      </c>
      <c r="C142" s="362">
        <v>10</v>
      </c>
      <c r="D142" s="362">
        <v>3</v>
      </c>
      <c r="E142" s="858">
        <v>5053402</v>
      </c>
      <c r="F142" s="758" t="s">
        <v>358</v>
      </c>
      <c r="G142" s="959">
        <f t="shared" ref="G142:I143" si="24">SUM(G143)</f>
        <v>5493.6</v>
      </c>
      <c r="H142" s="959">
        <f t="shared" si="24"/>
        <v>5493.6</v>
      </c>
      <c r="I142" s="959">
        <f t="shared" si="24"/>
        <v>5493.6</v>
      </c>
    </row>
    <row r="143" spans="1:9" x14ac:dyDescent="0.2">
      <c r="A143" s="312" t="s">
        <v>612</v>
      </c>
      <c r="B143" s="299" t="s">
        <v>631</v>
      </c>
      <c r="C143" s="293">
        <v>10</v>
      </c>
      <c r="D143" s="293">
        <v>3</v>
      </c>
      <c r="E143" s="860">
        <v>5053402</v>
      </c>
      <c r="F143" s="298">
        <v>320</v>
      </c>
      <c r="G143" s="960">
        <f t="shared" ref="G143" si="25">SUM(G144)</f>
        <v>5493.6</v>
      </c>
      <c r="H143" s="962">
        <f t="shared" si="24"/>
        <v>5493.6</v>
      </c>
      <c r="I143" s="962">
        <f t="shared" si="24"/>
        <v>5493.6</v>
      </c>
    </row>
    <row r="144" spans="1:9" x14ac:dyDescent="0.2">
      <c r="A144" s="312" t="s">
        <v>634</v>
      </c>
      <c r="B144" s="299" t="s">
        <v>631</v>
      </c>
      <c r="C144" s="293">
        <v>10</v>
      </c>
      <c r="D144" s="293">
        <v>3</v>
      </c>
      <c r="E144" s="860">
        <v>5053402</v>
      </c>
      <c r="F144" s="298">
        <v>322</v>
      </c>
      <c r="G144" s="960">
        <v>5493.6</v>
      </c>
      <c r="H144" s="961">
        <v>5493.6</v>
      </c>
      <c r="I144" s="961">
        <v>5493.6</v>
      </c>
    </row>
    <row r="145" spans="1:9" s="869" customFormat="1" x14ac:dyDescent="0.2">
      <c r="A145" s="361" t="s">
        <v>368</v>
      </c>
      <c r="B145" s="355" t="s">
        <v>631</v>
      </c>
      <c r="C145" s="362">
        <v>10</v>
      </c>
      <c r="D145" s="362">
        <v>4</v>
      </c>
      <c r="E145" s="858" t="s">
        <v>358</v>
      </c>
      <c r="F145" s="758" t="s">
        <v>358</v>
      </c>
      <c r="G145" s="958">
        <f t="shared" ref="G145:G147" si="26">G146</f>
        <v>5347.3</v>
      </c>
      <c r="H145" s="959">
        <f t="shared" ref="H145:I147" si="27">H146</f>
        <v>5347.3</v>
      </c>
      <c r="I145" s="959">
        <f t="shared" si="27"/>
        <v>5347.3</v>
      </c>
    </row>
    <row r="146" spans="1:9" s="869" customFormat="1" ht="38.25" x14ac:dyDescent="0.2">
      <c r="A146" s="361" t="s">
        <v>637</v>
      </c>
      <c r="B146" s="355" t="s">
        <v>631</v>
      </c>
      <c r="C146" s="362">
        <v>10</v>
      </c>
      <c r="D146" s="362">
        <v>4</v>
      </c>
      <c r="E146" s="858">
        <v>5053600</v>
      </c>
      <c r="F146" s="758" t="s">
        <v>358</v>
      </c>
      <c r="G146" s="958">
        <f t="shared" si="26"/>
        <v>5347.3</v>
      </c>
      <c r="H146" s="959">
        <f t="shared" si="27"/>
        <v>5347.3</v>
      </c>
      <c r="I146" s="959">
        <f t="shared" si="27"/>
        <v>5347.3</v>
      </c>
    </row>
    <row r="147" spans="1:9" x14ac:dyDescent="0.2">
      <c r="A147" s="312" t="s">
        <v>612</v>
      </c>
      <c r="B147" s="299" t="s">
        <v>631</v>
      </c>
      <c r="C147" s="293">
        <v>10</v>
      </c>
      <c r="D147" s="293">
        <v>4</v>
      </c>
      <c r="E147" s="860">
        <v>5053600</v>
      </c>
      <c r="F147" s="298">
        <v>320</v>
      </c>
      <c r="G147" s="960">
        <f t="shared" si="26"/>
        <v>5347.3</v>
      </c>
      <c r="H147" s="962">
        <f t="shared" si="27"/>
        <v>5347.3</v>
      </c>
      <c r="I147" s="962">
        <f t="shared" si="27"/>
        <v>5347.3</v>
      </c>
    </row>
    <row r="148" spans="1:9" s="877" customFormat="1" x14ac:dyDescent="0.2">
      <c r="A148" s="312" t="s">
        <v>638</v>
      </c>
      <c r="B148" s="299" t="s">
        <v>631</v>
      </c>
      <c r="C148" s="293">
        <v>10</v>
      </c>
      <c r="D148" s="293">
        <v>4</v>
      </c>
      <c r="E148" s="860">
        <v>5053600</v>
      </c>
      <c r="F148" s="298">
        <v>323</v>
      </c>
      <c r="G148" s="960">
        <v>5347.3</v>
      </c>
      <c r="H148" s="960">
        <v>5347.3</v>
      </c>
      <c r="I148" s="960">
        <v>5347.3</v>
      </c>
    </row>
    <row r="149" spans="1:9" ht="13.5" x14ac:dyDescent="0.25">
      <c r="A149" s="878" t="s">
        <v>639</v>
      </c>
      <c r="B149" s="879" t="s">
        <v>640</v>
      </c>
      <c r="C149" s="880"/>
      <c r="D149" s="880"/>
      <c r="E149" s="885"/>
      <c r="F149" s="882"/>
      <c r="G149" s="956">
        <f>SUM(G150+G206)</f>
        <v>813836</v>
      </c>
      <c r="H149" s="957">
        <f>SUM(H150+H206)</f>
        <v>878710.1</v>
      </c>
      <c r="I149" s="957">
        <f>SUM(I150+I206)</f>
        <v>924425.4</v>
      </c>
    </row>
    <row r="150" spans="1:9" s="869" customFormat="1" x14ac:dyDescent="0.2">
      <c r="A150" s="361" t="s">
        <v>641</v>
      </c>
      <c r="B150" s="355" t="s">
        <v>640</v>
      </c>
      <c r="C150" s="362">
        <v>7</v>
      </c>
      <c r="D150" s="362"/>
      <c r="E150" s="858"/>
      <c r="F150" s="758"/>
      <c r="G150" s="958">
        <f>G151+G164+G196+G200</f>
        <v>799009</v>
      </c>
      <c r="H150" s="959">
        <f>H151+H164+H196+H200</f>
        <v>863359.1</v>
      </c>
      <c r="I150" s="959">
        <f>I151+I164+I196+I200</f>
        <v>909074.4</v>
      </c>
    </row>
    <row r="151" spans="1:9" s="869" customFormat="1" x14ac:dyDescent="0.2">
      <c r="A151" s="361" t="s">
        <v>786</v>
      </c>
      <c r="B151" s="355" t="s">
        <v>640</v>
      </c>
      <c r="C151" s="362">
        <v>7</v>
      </c>
      <c r="D151" s="362">
        <v>1</v>
      </c>
      <c r="E151" s="858"/>
      <c r="F151" s="758"/>
      <c r="G151" s="958">
        <f>G152+G157</f>
        <v>4903.8</v>
      </c>
      <c r="H151" s="959">
        <f>H152+H157</f>
        <v>5133.8</v>
      </c>
      <c r="I151" s="959">
        <f>I152+I157</f>
        <v>4293.8</v>
      </c>
    </row>
    <row r="152" spans="1:9" s="869" customFormat="1" ht="25.5" x14ac:dyDescent="0.2">
      <c r="A152" s="361" t="s">
        <v>787</v>
      </c>
      <c r="B152" s="355" t="s">
        <v>640</v>
      </c>
      <c r="C152" s="362">
        <v>7</v>
      </c>
      <c r="D152" s="362">
        <v>1</v>
      </c>
      <c r="E152" s="858">
        <v>4209900</v>
      </c>
      <c r="F152" s="758" t="s">
        <v>358</v>
      </c>
      <c r="G152" s="855">
        <f>G153+G155</f>
        <v>3602</v>
      </c>
      <c r="H152" s="969">
        <f>H153+H155</f>
        <v>3782</v>
      </c>
      <c r="I152" s="969">
        <f>I153+I155</f>
        <v>2942</v>
      </c>
    </row>
    <row r="153" spans="1:9" x14ac:dyDescent="0.2">
      <c r="A153" s="312" t="s">
        <v>616</v>
      </c>
      <c r="B153" s="299" t="s">
        <v>640</v>
      </c>
      <c r="C153" s="293">
        <v>7</v>
      </c>
      <c r="D153" s="293">
        <v>1</v>
      </c>
      <c r="E153" s="860">
        <v>4209900</v>
      </c>
      <c r="F153" s="298">
        <v>610</v>
      </c>
      <c r="G153" s="970">
        <f>G154</f>
        <v>3426</v>
      </c>
      <c r="H153" s="786">
        <f>H154</f>
        <v>3782</v>
      </c>
      <c r="I153" s="786">
        <f>I154</f>
        <v>2942</v>
      </c>
    </row>
    <row r="154" spans="1:9" x14ac:dyDescent="0.2">
      <c r="A154" s="312" t="s">
        <v>584</v>
      </c>
      <c r="B154" s="299" t="s">
        <v>640</v>
      </c>
      <c r="C154" s="293">
        <v>7</v>
      </c>
      <c r="D154" s="293">
        <v>1</v>
      </c>
      <c r="E154" s="860">
        <v>4209900</v>
      </c>
      <c r="F154" s="298">
        <v>612</v>
      </c>
      <c r="G154" s="970">
        <v>3426</v>
      </c>
      <c r="H154" s="971">
        <v>3782</v>
      </c>
      <c r="I154" s="971">
        <v>2942</v>
      </c>
    </row>
    <row r="155" spans="1:9" x14ac:dyDescent="0.2">
      <c r="A155" s="312" t="s">
        <v>598</v>
      </c>
      <c r="B155" s="299" t="s">
        <v>640</v>
      </c>
      <c r="C155" s="293">
        <v>7</v>
      </c>
      <c r="D155" s="293">
        <v>1</v>
      </c>
      <c r="E155" s="860">
        <v>4209900</v>
      </c>
      <c r="F155" s="298">
        <v>620</v>
      </c>
      <c r="G155" s="970">
        <f>G156</f>
        <v>176</v>
      </c>
      <c r="H155" s="786">
        <f>H156</f>
        <v>0</v>
      </c>
      <c r="I155" s="786">
        <f>I156</f>
        <v>0</v>
      </c>
    </row>
    <row r="156" spans="1:9" x14ac:dyDescent="0.2">
      <c r="A156" s="312" t="s">
        <v>810</v>
      </c>
      <c r="B156" s="299" t="s">
        <v>640</v>
      </c>
      <c r="C156" s="293">
        <v>7</v>
      </c>
      <c r="D156" s="293">
        <v>1</v>
      </c>
      <c r="E156" s="860">
        <v>4209900</v>
      </c>
      <c r="F156" s="298">
        <v>622</v>
      </c>
      <c r="G156" s="970">
        <v>176</v>
      </c>
      <c r="H156" s="971"/>
      <c r="I156" s="971"/>
    </row>
    <row r="157" spans="1:9" s="869" customFormat="1" ht="51" x14ac:dyDescent="0.2">
      <c r="A157" s="361" t="s">
        <v>648</v>
      </c>
      <c r="B157" s="355" t="s">
        <v>640</v>
      </c>
      <c r="C157" s="362">
        <v>7</v>
      </c>
      <c r="D157" s="362">
        <v>1</v>
      </c>
      <c r="E157" s="858">
        <v>4209900</v>
      </c>
      <c r="F157" s="758" t="s">
        <v>358</v>
      </c>
      <c r="G157" s="855">
        <f>G158+G160+G162</f>
        <v>1301.8</v>
      </c>
      <c r="H157" s="969">
        <f>H158+H160+H162</f>
        <v>1351.8</v>
      </c>
      <c r="I157" s="969">
        <f>I158+I160+I162</f>
        <v>1351.8</v>
      </c>
    </row>
    <row r="158" spans="1:9" x14ac:dyDescent="0.2">
      <c r="A158" s="312" t="s">
        <v>582</v>
      </c>
      <c r="B158" s="299" t="s">
        <v>640</v>
      </c>
      <c r="C158" s="293">
        <v>7</v>
      </c>
      <c r="D158" s="293">
        <v>1</v>
      </c>
      <c r="E158" s="860">
        <v>4209900</v>
      </c>
      <c r="F158" s="298">
        <v>610</v>
      </c>
      <c r="G158" s="970">
        <f>G159</f>
        <v>1176.3</v>
      </c>
      <c r="H158" s="786">
        <f>H159</f>
        <v>1226.3</v>
      </c>
      <c r="I158" s="786">
        <f>I159</f>
        <v>1226.3</v>
      </c>
    </row>
    <row r="159" spans="1:9" x14ac:dyDescent="0.2">
      <c r="A159" s="312" t="s">
        <v>584</v>
      </c>
      <c r="B159" s="299" t="s">
        <v>640</v>
      </c>
      <c r="C159" s="293">
        <v>7</v>
      </c>
      <c r="D159" s="293">
        <v>1</v>
      </c>
      <c r="E159" s="860">
        <v>4209900</v>
      </c>
      <c r="F159" s="298">
        <v>612</v>
      </c>
      <c r="G159" s="970">
        <v>1176.3</v>
      </c>
      <c r="H159" s="971">
        <v>1226.3</v>
      </c>
      <c r="I159" s="971">
        <v>1226.3</v>
      </c>
    </row>
    <row r="160" spans="1:9" x14ac:dyDescent="0.2">
      <c r="A160" s="312" t="s">
        <v>598</v>
      </c>
      <c r="B160" s="299" t="s">
        <v>640</v>
      </c>
      <c r="C160" s="293">
        <v>7</v>
      </c>
      <c r="D160" s="293">
        <v>1</v>
      </c>
      <c r="E160" s="860">
        <v>4209900</v>
      </c>
      <c r="F160" s="298">
        <v>620</v>
      </c>
      <c r="G160" s="970">
        <f>G161</f>
        <v>125.5</v>
      </c>
      <c r="H160" s="786">
        <f>H161</f>
        <v>125.5</v>
      </c>
      <c r="I160" s="786">
        <f>I161</f>
        <v>125.5</v>
      </c>
    </row>
    <row r="161" spans="1:9" x14ac:dyDescent="0.2">
      <c r="A161" s="312" t="s">
        <v>600</v>
      </c>
      <c r="B161" s="299" t="s">
        <v>640</v>
      </c>
      <c r="C161" s="293">
        <v>7</v>
      </c>
      <c r="D161" s="293">
        <v>1</v>
      </c>
      <c r="E161" s="860">
        <v>4209900</v>
      </c>
      <c r="F161" s="298">
        <v>622</v>
      </c>
      <c r="G161" s="970">
        <v>125.5</v>
      </c>
      <c r="H161" s="971">
        <v>125.5</v>
      </c>
      <c r="I161" s="971">
        <v>125.5</v>
      </c>
    </row>
    <row r="162" spans="1:9" hidden="1" x14ac:dyDescent="0.2">
      <c r="A162" s="312" t="s">
        <v>579</v>
      </c>
      <c r="B162" s="299" t="s">
        <v>640</v>
      </c>
      <c r="C162" s="293">
        <v>7</v>
      </c>
      <c r="D162" s="293">
        <v>1</v>
      </c>
      <c r="E162" s="860">
        <v>4209900</v>
      </c>
      <c r="F162" s="298">
        <v>240</v>
      </c>
      <c r="G162" s="960">
        <f>G163</f>
        <v>0</v>
      </c>
      <c r="H162" s="962">
        <f>H163</f>
        <v>0</v>
      </c>
      <c r="I162" s="962">
        <f>I163</f>
        <v>0</v>
      </c>
    </row>
    <row r="163" spans="1:9" hidden="1" x14ac:dyDescent="0.2">
      <c r="A163" s="312" t="s">
        <v>580</v>
      </c>
      <c r="B163" s="299" t="s">
        <v>640</v>
      </c>
      <c r="C163" s="293">
        <v>7</v>
      </c>
      <c r="D163" s="293">
        <v>1</v>
      </c>
      <c r="E163" s="860">
        <v>4209900</v>
      </c>
      <c r="F163" s="298">
        <v>244</v>
      </c>
      <c r="G163" s="960">
        <v>0</v>
      </c>
      <c r="H163" s="961"/>
      <c r="I163" s="961"/>
    </row>
    <row r="164" spans="1:9" s="869" customFormat="1" x14ac:dyDescent="0.2">
      <c r="A164" s="361" t="s">
        <v>240</v>
      </c>
      <c r="B164" s="355" t="s">
        <v>640</v>
      </c>
      <c r="C164" s="362">
        <v>7</v>
      </c>
      <c r="D164" s="362">
        <v>2</v>
      </c>
      <c r="E164" s="858"/>
      <c r="F164" s="758"/>
      <c r="G164" s="958">
        <f>G168+G179+G185+G188+G165</f>
        <v>725250.2</v>
      </c>
      <c r="H164" s="959">
        <f>H168+H179+H185+H188+H165</f>
        <v>790228.2</v>
      </c>
      <c r="I164" s="959">
        <f>I168+I179+I185+I188+I165</f>
        <v>838235.2</v>
      </c>
    </row>
    <row r="165" spans="1:9" s="869" customFormat="1" ht="51" x14ac:dyDescent="0.2">
      <c r="A165" s="361" t="s">
        <v>648</v>
      </c>
      <c r="B165" s="355" t="s">
        <v>640</v>
      </c>
      <c r="C165" s="362">
        <v>7</v>
      </c>
      <c r="D165" s="362">
        <v>2</v>
      </c>
      <c r="E165" s="858">
        <v>4219900</v>
      </c>
      <c r="F165" s="758"/>
      <c r="G165" s="855">
        <f>G166</f>
        <v>252.2</v>
      </c>
      <c r="H165" s="969">
        <f t="shared" ref="H165:I166" si="28">H166</f>
        <v>257.2</v>
      </c>
      <c r="I165" s="969">
        <f t="shared" si="28"/>
        <v>257.2</v>
      </c>
    </row>
    <row r="166" spans="1:9" s="869" customFormat="1" x14ac:dyDescent="0.2">
      <c r="A166" s="312" t="s">
        <v>582</v>
      </c>
      <c r="B166" s="299" t="s">
        <v>640</v>
      </c>
      <c r="C166" s="293">
        <v>7</v>
      </c>
      <c r="D166" s="293">
        <v>2</v>
      </c>
      <c r="E166" s="860">
        <v>4219901</v>
      </c>
      <c r="F166" s="298">
        <v>610</v>
      </c>
      <c r="G166" s="970">
        <f>G167</f>
        <v>252.2</v>
      </c>
      <c r="H166" s="970">
        <f t="shared" si="28"/>
        <v>257.2</v>
      </c>
      <c r="I166" s="970">
        <f t="shared" si="28"/>
        <v>257.2</v>
      </c>
    </row>
    <row r="167" spans="1:9" s="869" customFormat="1" x14ac:dyDescent="0.2">
      <c r="A167" s="312" t="s">
        <v>584</v>
      </c>
      <c r="B167" s="299" t="s">
        <v>640</v>
      </c>
      <c r="C167" s="293">
        <v>7</v>
      </c>
      <c r="D167" s="293">
        <v>2</v>
      </c>
      <c r="E167" s="860">
        <v>4219901</v>
      </c>
      <c r="F167" s="298">
        <v>612</v>
      </c>
      <c r="G167" s="970">
        <v>252.2</v>
      </c>
      <c r="H167" s="975">
        <v>257.2</v>
      </c>
      <c r="I167" s="975">
        <v>257.2</v>
      </c>
    </row>
    <row r="168" spans="1:9" s="869" customFormat="1" x14ac:dyDescent="0.2">
      <c r="A168" s="361" t="s">
        <v>788</v>
      </c>
      <c r="B168" s="355" t="s">
        <v>640</v>
      </c>
      <c r="C168" s="362">
        <v>7</v>
      </c>
      <c r="D168" s="362">
        <v>2</v>
      </c>
      <c r="E168" s="858">
        <v>5200900</v>
      </c>
      <c r="F168" s="758" t="s">
        <v>358</v>
      </c>
      <c r="G168" s="855">
        <f>SUM(G169+G174)</f>
        <v>1641</v>
      </c>
      <c r="H168" s="969">
        <f>SUM(H169+H174)</f>
        <v>1569</v>
      </c>
      <c r="I168" s="969">
        <f>SUM(I169+I174)</f>
        <v>1527</v>
      </c>
    </row>
    <row r="169" spans="1:9" ht="25.5" hidden="1" x14ac:dyDescent="0.2">
      <c r="A169" s="312" t="s">
        <v>643</v>
      </c>
      <c r="B169" s="299" t="s">
        <v>640</v>
      </c>
      <c r="C169" s="293">
        <v>7</v>
      </c>
      <c r="D169" s="293">
        <v>2</v>
      </c>
      <c r="E169" s="860">
        <v>5200901</v>
      </c>
      <c r="F169" s="298"/>
      <c r="G169" s="970">
        <f>G170+G172</f>
        <v>0</v>
      </c>
      <c r="H169" s="786">
        <f>H170+H172</f>
        <v>0</v>
      </c>
      <c r="I169" s="786">
        <f>I170+I172</f>
        <v>0</v>
      </c>
    </row>
    <row r="170" spans="1:9" hidden="1" x14ac:dyDescent="0.2">
      <c r="A170" s="312" t="s">
        <v>582</v>
      </c>
      <c r="B170" s="299" t="s">
        <v>640</v>
      </c>
      <c r="C170" s="293">
        <v>7</v>
      </c>
      <c r="D170" s="293">
        <v>2</v>
      </c>
      <c r="E170" s="860">
        <v>5200901</v>
      </c>
      <c r="F170" s="298">
        <v>610</v>
      </c>
      <c r="G170" s="786">
        <f>SUM(G171)</f>
        <v>0</v>
      </c>
      <c r="H170" s="786">
        <f>SUM(H171)</f>
        <v>0</v>
      </c>
      <c r="I170" s="786">
        <f>SUM(I171)</f>
        <v>0</v>
      </c>
    </row>
    <row r="171" spans="1:9" ht="25.5" hidden="1" x14ac:dyDescent="0.2">
      <c r="A171" s="312" t="s">
        <v>590</v>
      </c>
      <c r="B171" s="299" t="s">
        <v>640</v>
      </c>
      <c r="C171" s="293">
        <v>7</v>
      </c>
      <c r="D171" s="293">
        <v>2</v>
      </c>
      <c r="E171" s="860">
        <v>5200901</v>
      </c>
      <c r="F171" s="298">
        <v>611</v>
      </c>
      <c r="G171" s="970"/>
      <c r="H171" s="971"/>
      <c r="I171" s="971"/>
    </row>
    <row r="172" spans="1:9" hidden="1" x14ac:dyDescent="0.2">
      <c r="A172" s="312" t="s">
        <v>598</v>
      </c>
      <c r="B172" s="299" t="s">
        <v>640</v>
      </c>
      <c r="C172" s="293">
        <v>7</v>
      </c>
      <c r="D172" s="293">
        <v>2</v>
      </c>
      <c r="E172" s="860">
        <v>5200901</v>
      </c>
      <c r="F172" s="298">
        <v>620</v>
      </c>
      <c r="G172" s="786">
        <f>SUM(G173)</f>
        <v>0</v>
      </c>
      <c r="H172" s="786">
        <f>SUM(H173)</f>
        <v>0</v>
      </c>
      <c r="I172" s="786">
        <f>SUM(I173)</f>
        <v>0</v>
      </c>
    </row>
    <row r="173" spans="1:9" ht="25.5" hidden="1" x14ac:dyDescent="0.2">
      <c r="A173" s="312" t="s">
        <v>599</v>
      </c>
      <c r="B173" s="299" t="s">
        <v>640</v>
      </c>
      <c r="C173" s="293">
        <v>7</v>
      </c>
      <c r="D173" s="293">
        <v>2</v>
      </c>
      <c r="E173" s="860">
        <v>5200901</v>
      </c>
      <c r="F173" s="298">
        <v>621</v>
      </c>
      <c r="G173" s="970"/>
      <c r="H173" s="971"/>
      <c r="I173" s="971"/>
    </row>
    <row r="174" spans="1:9" ht="25.5" x14ac:dyDescent="0.2">
      <c r="A174" s="312" t="s">
        <v>643</v>
      </c>
      <c r="B174" s="299" t="s">
        <v>640</v>
      </c>
      <c r="C174" s="293">
        <v>7</v>
      </c>
      <c r="D174" s="293">
        <v>2</v>
      </c>
      <c r="E174" s="860">
        <v>5200902</v>
      </c>
      <c r="F174" s="298" t="s">
        <v>358</v>
      </c>
      <c r="G174" s="970">
        <f>G175+G177</f>
        <v>1641</v>
      </c>
      <c r="H174" s="786">
        <f>H175+H177</f>
        <v>1569</v>
      </c>
      <c r="I174" s="786">
        <f>I175+I177</f>
        <v>1527</v>
      </c>
    </row>
    <row r="175" spans="1:9" x14ac:dyDescent="0.2">
      <c r="A175" s="312" t="s">
        <v>582</v>
      </c>
      <c r="B175" s="299" t="s">
        <v>640</v>
      </c>
      <c r="C175" s="293">
        <v>7</v>
      </c>
      <c r="D175" s="293">
        <v>2</v>
      </c>
      <c r="E175" s="860">
        <v>5200902</v>
      </c>
      <c r="F175" s="298">
        <v>610</v>
      </c>
      <c r="G175" s="970">
        <f>SUM(G176)</f>
        <v>1235.8</v>
      </c>
      <c r="H175" s="786">
        <f>SUM(H176)</f>
        <v>1183.3</v>
      </c>
      <c r="I175" s="786">
        <f>SUM(I176)</f>
        <v>1146.5</v>
      </c>
    </row>
    <row r="176" spans="1:9" ht="25.5" x14ac:dyDescent="0.2">
      <c r="A176" s="312" t="s">
        <v>590</v>
      </c>
      <c r="B176" s="299" t="s">
        <v>640</v>
      </c>
      <c r="C176" s="293">
        <v>7</v>
      </c>
      <c r="D176" s="293">
        <v>2</v>
      </c>
      <c r="E176" s="860">
        <v>5200902</v>
      </c>
      <c r="F176" s="298">
        <v>611</v>
      </c>
      <c r="G176" s="970">
        <v>1235.8</v>
      </c>
      <c r="H176" s="971">
        <v>1183.3</v>
      </c>
      <c r="I176" s="971">
        <v>1146.5</v>
      </c>
    </row>
    <row r="177" spans="1:9" x14ac:dyDescent="0.2">
      <c r="A177" s="312" t="s">
        <v>598</v>
      </c>
      <c r="B177" s="299" t="s">
        <v>640</v>
      </c>
      <c r="C177" s="293">
        <v>7</v>
      </c>
      <c r="D177" s="293">
        <v>2</v>
      </c>
      <c r="E177" s="860">
        <v>5200902</v>
      </c>
      <c r="F177" s="298">
        <v>620</v>
      </c>
      <c r="G177" s="970">
        <f>SUM(G178)</f>
        <v>405.2</v>
      </c>
      <c r="H177" s="786">
        <f>SUM(H178)</f>
        <v>385.7</v>
      </c>
      <c r="I177" s="786">
        <f>SUM(I178)</f>
        <v>380.5</v>
      </c>
    </row>
    <row r="178" spans="1:9" ht="25.5" x14ac:dyDescent="0.2">
      <c r="A178" s="312" t="s">
        <v>599</v>
      </c>
      <c r="B178" s="299" t="s">
        <v>640</v>
      </c>
      <c r="C178" s="293">
        <v>7</v>
      </c>
      <c r="D178" s="293">
        <v>2</v>
      </c>
      <c r="E178" s="860">
        <v>5200902</v>
      </c>
      <c r="F178" s="298">
        <v>621</v>
      </c>
      <c r="G178" s="970">
        <v>405.2</v>
      </c>
      <c r="H178" s="971">
        <v>385.7</v>
      </c>
      <c r="I178" s="971">
        <v>380.5</v>
      </c>
    </row>
    <row r="179" spans="1:9" s="869" customFormat="1" x14ac:dyDescent="0.2">
      <c r="A179" s="361" t="s">
        <v>789</v>
      </c>
      <c r="B179" s="355" t="s">
        <v>640</v>
      </c>
      <c r="C179" s="362">
        <v>7</v>
      </c>
      <c r="D179" s="362">
        <v>2</v>
      </c>
      <c r="E179" s="858">
        <v>4219900</v>
      </c>
      <c r="F179" s="758" t="s">
        <v>358</v>
      </c>
      <c r="G179" s="855">
        <f>G180+G182+G184</f>
        <v>722531</v>
      </c>
      <c r="H179" s="969">
        <f>H180+H182+H184</f>
        <v>787576</v>
      </c>
      <c r="I179" s="969">
        <f>I180+I182+I184</f>
        <v>835625</v>
      </c>
    </row>
    <row r="180" spans="1:9" x14ac:dyDescent="0.2">
      <c r="A180" s="312" t="s">
        <v>582</v>
      </c>
      <c r="B180" s="299" t="s">
        <v>640</v>
      </c>
      <c r="C180" s="293">
        <v>7</v>
      </c>
      <c r="D180" s="293">
        <v>2</v>
      </c>
      <c r="E180" s="860">
        <v>4219900</v>
      </c>
      <c r="F180" s="298">
        <v>610</v>
      </c>
      <c r="G180" s="970">
        <f>G181</f>
        <v>722531</v>
      </c>
      <c r="H180" s="786">
        <f>H181</f>
        <v>787576</v>
      </c>
      <c r="I180" s="786">
        <f>I181</f>
        <v>835625</v>
      </c>
    </row>
    <row r="181" spans="1:9" ht="25.5" x14ac:dyDescent="0.2">
      <c r="A181" s="312" t="s">
        <v>590</v>
      </c>
      <c r="B181" s="299" t="s">
        <v>640</v>
      </c>
      <c r="C181" s="293">
        <v>7</v>
      </c>
      <c r="D181" s="293">
        <v>2</v>
      </c>
      <c r="E181" s="860">
        <v>4219900</v>
      </c>
      <c r="F181" s="298">
        <v>611</v>
      </c>
      <c r="G181" s="970">
        <v>722531</v>
      </c>
      <c r="H181" s="971">
        <v>787576</v>
      </c>
      <c r="I181" s="971">
        <v>835625</v>
      </c>
    </row>
    <row r="182" spans="1:9" hidden="1" x14ac:dyDescent="0.2">
      <c r="A182" s="312" t="s">
        <v>598</v>
      </c>
      <c r="B182" s="299" t="s">
        <v>640</v>
      </c>
      <c r="C182" s="293">
        <v>7</v>
      </c>
      <c r="D182" s="293">
        <v>2</v>
      </c>
      <c r="E182" s="860">
        <v>4219900</v>
      </c>
      <c r="F182" s="298">
        <v>620</v>
      </c>
      <c r="G182" s="970">
        <f>G183</f>
        <v>0</v>
      </c>
      <c r="H182" s="786">
        <f>H183</f>
        <v>0</v>
      </c>
      <c r="I182" s="786">
        <f>I183</f>
        <v>0</v>
      </c>
    </row>
    <row r="183" spans="1:9" ht="25.5" hidden="1" x14ac:dyDescent="0.2">
      <c r="A183" s="312" t="s">
        <v>599</v>
      </c>
      <c r="B183" s="299" t="s">
        <v>640</v>
      </c>
      <c r="C183" s="293">
        <v>7</v>
      </c>
      <c r="D183" s="293">
        <v>2</v>
      </c>
      <c r="E183" s="860">
        <v>4219900</v>
      </c>
      <c r="F183" s="298">
        <v>621</v>
      </c>
      <c r="G183" s="970"/>
      <c r="H183" s="971"/>
      <c r="I183" s="971"/>
    </row>
    <row r="184" spans="1:9" hidden="1" x14ac:dyDescent="0.2">
      <c r="A184" s="312" t="s">
        <v>1049</v>
      </c>
      <c r="B184" s="299" t="s">
        <v>640</v>
      </c>
      <c r="C184" s="293">
        <v>7</v>
      </c>
      <c r="D184" s="293">
        <v>2</v>
      </c>
      <c r="E184" s="860">
        <v>4219900</v>
      </c>
      <c r="F184" s="298">
        <v>630</v>
      </c>
      <c r="G184" s="970"/>
      <c r="H184" s="971"/>
      <c r="I184" s="971"/>
    </row>
    <row r="185" spans="1:9" s="869" customFormat="1" ht="25.5" hidden="1" x14ac:dyDescent="0.2">
      <c r="A185" s="361" t="s">
        <v>646</v>
      </c>
      <c r="B185" s="355" t="s">
        <v>640</v>
      </c>
      <c r="C185" s="362">
        <v>7</v>
      </c>
      <c r="D185" s="362">
        <v>2</v>
      </c>
      <c r="E185" s="858">
        <v>4219900</v>
      </c>
      <c r="F185" s="758" t="s">
        <v>358</v>
      </c>
      <c r="G185" s="855">
        <f>G186</f>
        <v>0</v>
      </c>
      <c r="H185" s="969">
        <f t="shared" ref="H185:I186" si="29">H186</f>
        <v>0</v>
      </c>
      <c r="I185" s="969">
        <f t="shared" si="29"/>
        <v>0</v>
      </c>
    </row>
    <row r="186" spans="1:9" ht="25.5" hidden="1" x14ac:dyDescent="0.2">
      <c r="A186" s="312" t="s">
        <v>581</v>
      </c>
      <c r="B186" s="299" t="s">
        <v>640</v>
      </c>
      <c r="C186" s="293">
        <v>7</v>
      </c>
      <c r="D186" s="293">
        <v>2</v>
      </c>
      <c r="E186" s="860">
        <v>4219900</v>
      </c>
      <c r="F186" s="298">
        <v>600</v>
      </c>
      <c r="G186" s="970">
        <f>G187</f>
        <v>0</v>
      </c>
      <c r="H186" s="786">
        <f t="shared" si="29"/>
        <v>0</v>
      </c>
      <c r="I186" s="786">
        <f t="shared" si="29"/>
        <v>0</v>
      </c>
    </row>
    <row r="187" spans="1:9" hidden="1" x14ac:dyDescent="0.2">
      <c r="A187" s="312" t="s">
        <v>1049</v>
      </c>
      <c r="B187" s="299" t="s">
        <v>640</v>
      </c>
      <c r="C187" s="293">
        <v>7</v>
      </c>
      <c r="D187" s="293">
        <v>2</v>
      </c>
      <c r="E187" s="860">
        <v>4219900</v>
      </c>
      <c r="F187" s="298">
        <v>630</v>
      </c>
      <c r="G187" s="970"/>
      <c r="H187" s="971"/>
      <c r="I187" s="971"/>
    </row>
    <row r="188" spans="1:9" s="869" customFormat="1" ht="25.5" customHeight="1" x14ac:dyDescent="0.2">
      <c r="A188" s="361" t="s">
        <v>790</v>
      </c>
      <c r="B188" s="355" t="s">
        <v>640</v>
      </c>
      <c r="C188" s="362">
        <v>7</v>
      </c>
      <c r="D188" s="362">
        <v>2</v>
      </c>
      <c r="E188" s="858">
        <v>4219900</v>
      </c>
      <c r="F188" s="758" t="s">
        <v>358</v>
      </c>
      <c r="G188" s="855">
        <f>G189+G191+G193+G195</f>
        <v>826</v>
      </c>
      <c r="H188" s="969">
        <f>H189+H191+H193</f>
        <v>826</v>
      </c>
      <c r="I188" s="969">
        <f>I189+I191+I193</f>
        <v>826</v>
      </c>
    </row>
    <row r="189" spans="1:9" hidden="1" x14ac:dyDescent="0.2">
      <c r="A189" s="312" t="s">
        <v>579</v>
      </c>
      <c r="B189" s="299" t="s">
        <v>640</v>
      </c>
      <c r="C189" s="293">
        <v>7</v>
      </c>
      <c r="D189" s="293">
        <v>2</v>
      </c>
      <c r="E189" s="860">
        <v>4219900</v>
      </c>
      <c r="F189" s="298">
        <v>240</v>
      </c>
      <c r="G189" s="970">
        <f>G190</f>
        <v>0</v>
      </c>
      <c r="H189" s="786">
        <f>H190</f>
        <v>0</v>
      </c>
      <c r="I189" s="786">
        <f>I190</f>
        <v>0</v>
      </c>
    </row>
    <row r="190" spans="1:9" hidden="1" x14ac:dyDescent="0.2">
      <c r="A190" s="312" t="s">
        <v>580</v>
      </c>
      <c r="B190" s="299" t="s">
        <v>640</v>
      </c>
      <c r="C190" s="293">
        <v>7</v>
      </c>
      <c r="D190" s="293">
        <v>2</v>
      </c>
      <c r="E190" s="860">
        <v>4219900</v>
      </c>
      <c r="F190" s="298">
        <v>244</v>
      </c>
      <c r="G190" s="970">
        <v>0</v>
      </c>
      <c r="H190" s="971"/>
      <c r="I190" s="971"/>
    </row>
    <row r="191" spans="1:9" x14ac:dyDescent="0.2">
      <c r="A191" s="312" t="s">
        <v>582</v>
      </c>
      <c r="B191" s="299" t="s">
        <v>640</v>
      </c>
      <c r="C191" s="293">
        <v>7</v>
      </c>
      <c r="D191" s="293">
        <v>2</v>
      </c>
      <c r="E191" s="860">
        <v>4219900</v>
      </c>
      <c r="F191" s="298">
        <v>610</v>
      </c>
      <c r="G191" s="970">
        <f>G192</f>
        <v>826</v>
      </c>
      <c r="H191" s="786">
        <f>H192</f>
        <v>826</v>
      </c>
      <c r="I191" s="786">
        <f>I192</f>
        <v>826</v>
      </c>
    </row>
    <row r="192" spans="1:9" ht="25.5" x14ac:dyDescent="0.2">
      <c r="A192" s="312" t="s">
        <v>590</v>
      </c>
      <c r="B192" s="299" t="s">
        <v>640</v>
      </c>
      <c r="C192" s="293">
        <v>7</v>
      </c>
      <c r="D192" s="293">
        <v>2</v>
      </c>
      <c r="E192" s="860">
        <v>4219900</v>
      </c>
      <c r="F192" s="298">
        <v>611</v>
      </c>
      <c r="G192" s="970">
        <v>826</v>
      </c>
      <c r="H192" s="971">
        <v>826</v>
      </c>
      <c r="I192" s="971">
        <v>826</v>
      </c>
    </row>
    <row r="193" spans="1:9" hidden="1" x14ac:dyDescent="0.2">
      <c r="A193" s="312" t="s">
        <v>598</v>
      </c>
      <c r="B193" s="299" t="s">
        <v>640</v>
      </c>
      <c r="C193" s="293">
        <v>7</v>
      </c>
      <c r="D193" s="293">
        <v>2</v>
      </c>
      <c r="E193" s="860">
        <v>4219900</v>
      </c>
      <c r="F193" s="298">
        <v>620</v>
      </c>
      <c r="G193" s="970">
        <f>G194</f>
        <v>0</v>
      </c>
      <c r="H193" s="786">
        <f>H194</f>
        <v>0</v>
      </c>
      <c r="I193" s="786">
        <f>I194</f>
        <v>0</v>
      </c>
    </row>
    <row r="194" spans="1:9" ht="25.5" hidden="1" x14ac:dyDescent="0.2">
      <c r="A194" s="312" t="s">
        <v>599</v>
      </c>
      <c r="B194" s="299" t="s">
        <v>640</v>
      </c>
      <c r="C194" s="293">
        <v>7</v>
      </c>
      <c r="D194" s="293">
        <v>2</v>
      </c>
      <c r="E194" s="860">
        <v>4219900</v>
      </c>
      <c r="F194" s="298">
        <v>621</v>
      </c>
      <c r="G194" s="970"/>
      <c r="H194" s="971"/>
      <c r="I194" s="971"/>
    </row>
    <row r="195" spans="1:9" hidden="1" x14ac:dyDescent="0.2">
      <c r="A195" s="312" t="s">
        <v>1049</v>
      </c>
      <c r="B195" s="299" t="s">
        <v>640</v>
      </c>
      <c r="C195" s="293">
        <v>7</v>
      </c>
      <c r="D195" s="293">
        <v>2</v>
      </c>
      <c r="E195" s="860">
        <v>4219900</v>
      </c>
      <c r="F195" s="298">
        <v>630</v>
      </c>
      <c r="G195" s="970">
        <v>0</v>
      </c>
      <c r="H195" s="971"/>
      <c r="I195" s="971"/>
    </row>
    <row r="196" spans="1:9" s="869" customFormat="1" x14ac:dyDescent="0.2">
      <c r="A196" s="361" t="s">
        <v>252</v>
      </c>
      <c r="B196" s="355" t="s">
        <v>640</v>
      </c>
      <c r="C196" s="362">
        <v>7</v>
      </c>
      <c r="D196" s="362">
        <v>7</v>
      </c>
      <c r="E196" s="858" t="s">
        <v>358</v>
      </c>
      <c r="F196" s="758" t="s">
        <v>358</v>
      </c>
      <c r="G196" s="855">
        <f>G197</f>
        <v>5587</v>
      </c>
      <c r="H196" s="969">
        <f>H197</f>
        <v>3569.1</v>
      </c>
      <c r="I196" s="969">
        <f>I197</f>
        <v>2222.4</v>
      </c>
    </row>
    <row r="197" spans="1:9" s="869" customFormat="1" x14ac:dyDescent="0.2">
      <c r="A197" s="361" t="s">
        <v>791</v>
      </c>
      <c r="B197" s="355" t="s">
        <v>640</v>
      </c>
      <c r="C197" s="362">
        <v>7</v>
      </c>
      <c r="D197" s="362">
        <v>7</v>
      </c>
      <c r="E197" s="858">
        <v>4320200</v>
      </c>
      <c r="F197" s="758" t="s">
        <v>358</v>
      </c>
      <c r="G197" s="855">
        <f>SUM(G198)</f>
        <v>5587</v>
      </c>
      <c r="H197" s="969">
        <f t="shared" ref="H197:I198" si="30">SUM(H198)</f>
        <v>3569.1</v>
      </c>
      <c r="I197" s="969">
        <f t="shared" si="30"/>
        <v>2222.4</v>
      </c>
    </row>
    <row r="198" spans="1:9" x14ac:dyDescent="0.2">
      <c r="A198" s="312" t="s">
        <v>562</v>
      </c>
      <c r="B198" s="299" t="s">
        <v>640</v>
      </c>
      <c r="C198" s="293">
        <v>7</v>
      </c>
      <c r="D198" s="293">
        <v>7</v>
      </c>
      <c r="E198" s="860">
        <v>4320200</v>
      </c>
      <c r="F198" s="298">
        <v>240</v>
      </c>
      <c r="G198" s="970">
        <f>SUM(G199)</f>
        <v>5587</v>
      </c>
      <c r="H198" s="786">
        <f t="shared" si="30"/>
        <v>3569.1</v>
      </c>
      <c r="I198" s="786">
        <f t="shared" si="30"/>
        <v>2222.4</v>
      </c>
    </row>
    <row r="199" spans="1:9" x14ac:dyDescent="0.2">
      <c r="A199" s="312" t="s">
        <v>563</v>
      </c>
      <c r="B199" s="299" t="s">
        <v>640</v>
      </c>
      <c r="C199" s="293">
        <v>7</v>
      </c>
      <c r="D199" s="293">
        <v>7</v>
      </c>
      <c r="E199" s="860">
        <v>4320200</v>
      </c>
      <c r="F199" s="298">
        <v>244</v>
      </c>
      <c r="G199" s="970">
        <v>5587</v>
      </c>
      <c r="H199" s="786">
        <v>3569.1</v>
      </c>
      <c r="I199" s="971">
        <v>2222.4</v>
      </c>
    </row>
    <row r="200" spans="1:9" s="869" customFormat="1" x14ac:dyDescent="0.2">
      <c r="A200" s="361" t="s">
        <v>364</v>
      </c>
      <c r="B200" s="355" t="s">
        <v>640</v>
      </c>
      <c r="C200" s="362">
        <v>7</v>
      </c>
      <c r="D200" s="362">
        <v>9</v>
      </c>
      <c r="E200" s="858"/>
      <c r="F200" s="758"/>
      <c r="G200" s="855">
        <f>G201</f>
        <v>63268</v>
      </c>
      <c r="H200" s="969">
        <f t="shared" ref="H200:I204" si="31">H201</f>
        <v>64428</v>
      </c>
      <c r="I200" s="969">
        <f t="shared" si="31"/>
        <v>64323</v>
      </c>
    </row>
    <row r="201" spans="1:9" s="869" customFormat="1" ht="25.5" x14ac:dyDescent="0.2">
      <c r="A201" s="361" t="s">
        <v>646</v>
      </c>
      <c r="B201" s="355" t="s">
        <v>640</v>
      </c>
      <c r="C201" s="362">
        <v>7</v>
      </c>
      <c r="D201" s="362">
        <v>9</v>
      </c>
      <c r="E201" s="858"/>
      <c r="F201" s="758"/>
      <c r="G201" s="855">
        <f>G202+G204</f>
        <v>63268</v>
      </c>
      <c r="H201" s="855">
        <f t="shared" ref="H201:I201" si="32">SUM(H202+H204)</f>
        <v>64428</v>
      </c>
      <c r="I201" s="855">
        <f t="shared" si="32"/>
        <v>64323</v>
      </c>
    </row>
    <row r="202" spans="1:9" s="869" customFormat="1" hidden="1" x14ac:dyDescent="0.2">
      <c r="A202" s="312" t="s">
        <v>579</v>
      </c>
      <c r="B202" s="299" t="s">
        <v>640</v>
      </c>
      <c r="C202" s="293">
        <v>7</v>
      </c>
      <c r="D202" s="293">
        <v>9</v>
      </c>
      <c r="E202" s="860">
        <v>4529900</v>
      </c>
      <c r="F202" s="298">
        <v>240</v>
      </c>
      <c r="G202" s="786">
        <f t="shared" ref="G202" si="33">SUM(G203)</f>
        <v>0</v>
      </c>
      <c r="H202" s="786">
        <f t="shared" ref="H202:I202" si="34">SUM(H203)</f>
        <v>0</v>
      </c>
      <c r="I202" s="786">
        <f t="shared" si="34"/>
        <v>0</v>
      </c>
    </row>
    <row r="203" spans="1:9" s="869" customFormat="1" hidden="1" x14ac:dyDescent="0.2">
      <c r="A203" s="312" t="s">
        <v>580</v>
      </c>
      <c r="B203" s="299" t="s">
        <v>640</v>
      </c>
      <c r="C203" s="293">
        <v>7</v>
      </c>
      <c r="D203" s="293">
        <v>9</v>
      </c>
      <c r="E203" s="860">
        <v>4529900</v>
      </c>
      <c r="F203" s="298">
        <v>244</v>
      </c>
      <c r="G203" s="970"/>
      <c r="H203" s="786"/>
      <c r="I203" s="786"/>
    </row>
    <row r="204" spans="1:9" x14ac:dyDescent="0.2">
      <c r="A204" s="312" t="s">
        <v>598</v>
      </c>
      <c r="B204" s="299" t="s">
        <v>640</v>
      </c>
      <c r="C204" s="293">
        <v>7</v>
      </c>
      <c r="D204" s="293">
        <v>9</v>
      </c>
      <c r="E204" s="860">
        <v>4359900</v>
      </c>
      <c r="F204" s="298">
        <v>620</v>
      </c>
      <c r="G204" s="970">
        <f t="shared" ref="G204" si="35">G205</f>
        <v>63268</v>
      </c>
      <c r="H204" s="786">
        <f t="shared" si="31"/>
        <v>64428</v>
      </c>
      <c r="I204" s="786">
        <f t="shared" si="31"/>
        <v>64323</v>
      </c>
    </row>
    <row r="205" spans="1:9" ht="25.5" x14ac:dyDescent="0.2">
      <c r="A205" s="312" t="s">
        <v>599</v>
      </c>
      <c r="B205" s="299" t="s">
        <v>640</v>
      </c>
      <c r="C205" s="293">
        <v>7</v>
      </c>
      <c r="D205" s="293">
        <v>9</v>
      </c>
      <c r="E205" s="860">
        <v>4359900</v>
      </c>
      <c r="F205" s="298">
        <v>621</v>
      </c>
      <c r="G205" s="970">
        <v>63268</v>
      </c>
      <c r="H205" s="971">
        <v>64428</v>
      </c>
      <c r="I205" s="971">
        <v>64323</v>
      </c>
    </row>
    <row r="206" spans="1:9" s="869" customFormat="1" x14ac:dyDescent="0.2">
      <c r="A206" s="883" t="s">
        <v>367</v>
      </c>
      <c r="B206" s="355" t="s">
        <v>640</v>
      </c>
      <c r="C206" s="362">
        <v>10</v>
      </c>
      <c r="D206" s="362"/>
      <c r="E206" s="858"/>
      <c r="F206" s="758"/>
      <c r="G206" s="958">
        <f>SUM(G207)</f>
        <v>14827</v>
      </c>
      <c r="H206" s="959">
        <f>SUM(H207)</f>
        <v>15351</v>
      </c>
      <c r="I206" s="959">
        <f>SUM(I207)</f>
        <v>15351</v>
      </c>
    </row>
    <row r="207" spans="1:9" s="869" customFormat="1" x14ac:dyDescent="0.2">
      <c r="A207" s="361" t="s">
        <v>368</v>
      </c>
      <c r="B207" s="355" t="s">
        <v>640</v>
      </c>
      <c r="C207" s="362">
        <v>10</v>
      </c>
      <c r="D207" s="362">
        <v>4</v>
      </c>
      <c r="E207" s="858"/>
      <c r="F207" s="758"/>
      <c r="G207" s="958">
        <f t="shared" ref="G207:G209" si="36">G208</f>
        <v>14827</v>
      </c>
      <c r="H207" s="959">
        <f t="shared" ref="H207:I209" si="37">H208</f>
        <v>15351</v>
      </c>
      <c r="I207" s="959">
        <f t="shared" si="37"/>
        <v>15351</v>
      </c>
    </row>
    <row r="208" spans="1:9" s="869" customFormat="1" ht="51" x14ac:dyDescent="0.2">
      <c r="A208" s="361" t="s">
        <v>648</v>
      </c>
      <c r="B208" s="355" t="s">
        <v>640</v>
      </c>
      <c r="C208" s="362">
        <v>10</v>
      </c>
      <c r="D208" s="362">
        <v>4</v>
      </c>
      <c r="E208" s="858">
        <v>5201002</v>
      </c>
      <c r="F208" s="758" t="s">
        <v>358</v>
      </c>
      <c r="G208" s="958">
        <f t="shared" si="36"/>
        <v>14827</v>
      </c>
      <c r="H208" s="959">
        <f t="shared" si="37"/>
        <v>15351</v>
      </c>
      <c r="I208" s="959">
        <f t="shared" si="37"/>
        <v>15351</v>
      </c>
    </row>
    <row r="209" spans="1:9" x14ac:dyDescent="0.2">
      <c r="A209" s="312" t="s">
        <v>612</v>
      </c>
      <c r="B209" s="299" t="s">
        <v>640</v>
      </c>
      <c r="C209" s="293">
        <v>10</v>
      </c>
      <c r="D209" s="293">
        <v>4</v>
      </c>
      <c r="E209" s="860">
        <v>5201002</v>
      </c>
      <c r="F209" s="298">
        <v>320</v>
      </c>
      <c r="G209" s="960">
        <f t="shared" si="36"/>
        <v>14827</v>
      </c>
      <c r="H209" s="962">
        <f t="shared" si="37"/>
        <v>15351</v>
      </c>
      <c r="I209" s="962">
        <f t="shared" si="37"/>
        <v>15351</v>
      </c>
    </row>
    <row r="210" spans="1:9" ht="25.5" x14ac:dyDescent="0.2">
      <c r="A210" s="312" t="s">
        <v>625</v>
      </c>
      <c r="B210" s="299" t="s">
        <v>640</v>
      </c>
      <c r="C210" s="293">
        <v>10</v>
      </c>
      <c r="D210" s="293">
        <v>4</v>
      </c>
      <c r="E210" s="860">
        <v>5201002</v>
      </c>
      <c r="F210" s="298">
        <v>321</v>
      </c>
      <c r="G210" s="960">
        <v>14827</v>
      </c>
      <c r="H210" s="962">
        <v>15351</v>
      </c>
      <c r="I210" s="962">
        <v>15351</v>
      </c>
    </row>
  </sheetData>
  <mergeCells count="10">
    <mergeCell ref="A6:I6"/>
    <mergeCell ref="A8:A9"/>
    <mergeCell ref="B8:B9"/>
    <mergeCell ref="C8:C9"/>
    <mergeCell ref="D8:D9"/>
    <mergeCell ref="E8:E9"/>
    <mergeCell ref="F8:F9"/>
    <mergeCell ref="H8:H9"/>
    <mergeCell ref="I8:I9"/>
    <mergeCell ref="G8:G9"/>
  </mergeCells>
  <pageMargins left="1.1811023622047245" right="0.15748031496062992" top="0.62992125984251968" bottom="0.55118110236220474" header="0.15748031496062992" footer="0.15748031496062992"/>
  <pageSetup paperSize="9" scale="60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12"/>
  <sheetViews>
    <sheetView zoomScaleNormal="100" zoomScaleSheetLayoutView="100" workbookViewId="0">
      <selection activeCell="K15" sqref="K15"/>
    </sheetView>
  </sheetViews>
  <sheetFormatPr defaultColWidth="9.140625" defaultRowHeight="12.75" x14ac:dyDescent="0.2"/>
  <cols>
    <col min="1" max="1" width="55" style="868" customWidth="1"/>
    <col min="2" max="2" width="4.28515625" style="887" customWidth="1"/>
    <col min="3" max="3" width="5.28515625" style="868" customWidth="1"/>
    <col min="4" max="4" width="5" style="868" customWidth="1"/>
    <col min="5" max="5" width="8.5703125" style="868" customWidth="1"/>
    <col min="6" max="6" width="5.28515625" style="925" customWidth="1"/>
    <col min="7" max="7" width="10.28515625" style="868" customWidth="1"/>
    <col min="8" max="8" width="12.42578125" style="868" customWidth="1"/>
    <col min="9" max="9" width="12.5703125" style="868" customWidth="1"/>
    <col min="10" max="10" width="7.5703125" style="868" customWidth="1"/>
    <col min="11" max="11" width="15.42578125" style="868" customWidth="1"/>
    <col min="12" max="12" width="10.7109375" style="868" bestFit="1" customWidth="1"/>
    <col min="13" max="16384" width="9.140625" style="868"/>
  </cols>
  <sheetData>
    <row r="1" spans="1:12" s="892" customFormat="1" ht="16.5" customHeight="1" x14ac:dyDescent="0.25">
      <c r="A1" s="888"/>
      <c r="B1" s="889"/>
      <c r="C1" s="888"/>
      <c r="D1" s="888"/>
      <c r="E1" s="888"/>
      <c r="F1" s="890"/>
      <c r="G1" s="888"/>
      <c r="H1" s="1019" t="s">
        <v>1272</v>
      </c>
      <c r="I1" s="1019"/>
      <c r="J1" s="891"/>
      <c r="K1" s="891"/>
    </row>
    <row r="2" spans="1:12" s="892" customFormat="1" ht="14.25" customHeight="1" x14ac:dyDescent="0.25">
      <c r="A2" s="888"/>
      <c r="B2" s="889"/>
      <c r="C2" s="888"/>
      <c r="D2" s="888"/>
      <c r="E2" s="888"/>
      <c r="F2" s="890"/>
      <c r="G2" s="888"/>
      <c r="H2" s="1019" t="s">
        <v>351</v>
      </c>
      <c r="I2" s="1019"/>
      <c r="J2" s="891"/>
      <c r="K2" s="891"/>
    </row>
    <row r="3" spans="1:12" s="892" customFormat="1" ht="12.75" customHeight="1" x14ac:dyDescent="0.25">
      <c r="A3" s="888"/>
      <c r="B3" s="889"/>
      <c r="C3" s="888"/>
      <c r="D3" s="888"/>
      <c r="E3" s="888"/>
      <c r="F3" s="890"/>
      <c r="G3" s="888"/>
      <c r="H3" s="974" t="s">
        <v>352</v>
      </c>
      <c r="I3" s="974"/>
      <c r="J3" s="891"/>
      <c r="K3" s="891"/>
    </row>
    <row r="4" spans="1:12" s="892" customFormat="1" ht="15.75" customHeight="1" x14ac:dyDescent="0.25">
      <c r="A4" s="888"/>
      <c r="B4" s="889"/>
      <c r="C4" s="888"/>
      <c r="D4" s="888"/>
      <c r="E4" s="888"/>
      <c r="F4" s="890"/>
      <c r="G4" s="888"/>
      <c r="H4" s="1019" t="s">
        <v>1274</v>
      </c>
      <c r="I4" s="1019"/>
      <c r="J4" s="891"/>
      <c r="K4" s="891"/>
    </row>
    <row r="5" spans="1:12" ht="12.75" customHeight="1" x14ac:dyDescent="0.2">
      <c r="A5" s="866"/>
      <c r="B5" s="867"/>
      <c r="C5" s="866"/>
      <c r="D5" s="866"/>
      <c r="E5" s="866"/>
      <c r="F5" s="894"/>
      <c r="G5" s="866"/>
      <c r="H5" s="895"/>
      <c r="I5" s="895"/>
      <c r="J5" s="896"/>
      <c r="K5" s="896"/>
    </row>
    <row r="6" spans="1:12" s="898" customFormat="1" ht="29.25" customHeight="1" x14ac:dyDescent="0.25">
      <c r="A6" s="1020" t="s">
        <v>1276</v>
      </c>
      <c r="B6" s="1020"/>
      <c r="C6" s="1020"/>
      <c r="D6" s="1020"/>
      <c r="E6" s="1020"/>
      <c r="F6" s="1020"/>
      <c r="G6" s="1020"/>
      <c r="H6" s="1020"/>
      <c r="I6" s="1020"/>
      <c r="J6" s="897"/>
      <c r="K6" s="897"/>
    </row>
    <row r="7" spans="1:12" ht="14.25" customHeight="1" x14ac:dyDescent="0.2">
      <c r="A7" s="291"/>
      <c r="B7" s="296"/>
      <c r="C7" s="291"/>
      <c r="D7" s="291"/>
      <c r="E7" s="291"/>
      <c r="F7" s="291"/>
      <c r="G7" s="291"/>
      <c r="H7" s="291"/>
      <c r="I7" s="968" t="s">
        <v>719</v>
      </c>
      <c r="J7" s="896"/>
      <c r="K7" s="896"/>
    </row>
    <row r="8" spans="1:12" s="869" customFormat="1" ht="17.25" customHeight="1" x14ac:dyDescent="0.2">
      <c r="A8" s="1006" t="s">
        <v>353</v>
      </c>
      <c r="B8" s="1007" t="s">
        <v>544</v>
      </c>
      <c r="C8" s="1008" t="s">
        <v>354</v>
      </c>
      <c r="D8" s="1008" t="s">
        <v>355</v>
      </c>
      <c r="E8" s="1009" t="s">
        <v>545</v>
      </c>
      <c r="F8" s="1009" t="s">
        <v>546</v>
      </c>
      <c r="G8" s="1009" t="s">
        <v>720</v>
      </c>
      <c r="H8" s="1009" t="s">
        <v>721</v>
      </c>
      <c r="I8" s="1009" t="s">
        <v>1261</v>
      </c>
      <c r="J8" s="899"/>
      <c r="K8" s="899"/>
    </row>
    <row r="9" spans="1:12" s="869" customFormat="1" ht="69.75" customHeight="1" x14ac:dyDescent="0.2">
      <c r="A9" s="1006"/>
      <c r="B9" s="1007"/>
      <c r="C9" s="1008"/>
      <c r="D9" s="1008"/>
      <c r="E9" s="1009"/>
      <c r="F9" s="1009"/>
      <c r="G9" s="1009"/>
      <c r="H9" s="1009"/>
      <c r="I9" s="1009"/>
      <c r="J9" s="899"/>
      <c r="K9" s="899"/>
    </row>
    <row r="10" spans="1:12" s="902" customFormat="1" ht="12.75" customHeigh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00">
        <v>7</v>
      </c>
      <c r="H10" s="314" t="s">
        <v>553</v>
      </c>
      <c r="I10" s="314" t="s">
        <v>554</v>
      </c>
      <c r="J10" s="901"/>
      <c r="K10" s="901"/>
    </row>
    <row r="11" spans="1:12" s="869" customFormat="1" ht="14.25" customHeight="1" x14ac:dyDescent="0.2">
      <c r="A11" s="309" t="s">
        <v>555</v>
      </c>
      <c r="B11" s="973"/>
      <c r="C11" s="311"/>
      <c r="D11" s="311"/>
      <c r="E11" s="310"/>
      <c r="F11" s="834"/>
      <c r="G11" s="360">
        <f>SUM(G12+G109+G146+G197)</f>
        <v>235853.19999999998</v>
      </c>
      <c r="H11" s="360">
        <f>SUM(H12+H109+H146+H197)</f>
        <v>156295.69999999998</v>
      </c>
      <c r="I11" s="360">
        <f>SUM(I12+I109+I146+I197)</f>
        <v>51588.5</v>
      </c>
      <c r="J11" s="899" t="s">
        <v>350</v>
      </c>
      <c r="K11" s="899"/>
    </row>
    <row r="12" spans="1:12" s="869" customFormat="1" x14ac:dyDescent="0.2">
      <c r="A12" s="309" t="s">
        <v>566</v>
      </c>
      <c r="B12" s="973" t="s">
        <v>567</v>
      </c>
      <c r="C12" s="311"/>
      <c r="D12" s="311"/>
      <c r="E12" s="310"/>
      <c r="F12" s="834"/>
      <c r="G12" s="359">
        <f>SUM(G26+G48+G64+G84+G97+G103+G13)</f>
        <v>229910.9</v>
      </c>
      <c r="H12" s="359">
        <f t="shared" ref="H12:I12" si="0">SUM(H26+H48+H64+H84+H97+H103+H13)</f>
        <v>152946.4</v>
      </c>
      <c r="I12" s="359">
        <f t="shared" si="0"/>
        <v>49957</v>
      </c>
      <c r="J12" s="899"/>
      <c r="K12" s="899"/>
    </row>
    <row r="13" spans="1:12" s="869" customFormat="1" ht="25.5" x14ac:dyDescent="0.2">
      <c r="A13" s="309" t="s">
        <v>359</v>
      </c>
      <c r="B13" s="973" t="s">
        <v>567</v>
      </c>
      <c r="C13" s="311">
        <v>3</v>
      </c>
      <c r="D13" s="311"/>
      <c r="E13" s="310"/>
      <c r="F13" s="317"/>
      <c r="G13" s="359">
        <f>SUM(G20+G14)</f>
        <v>19182</v>
      </c>
      <c r="H13" s="359">
        <f t="shared" ref="H13:I13" si="1">SUM(H20+H14)</f>
        <v>12370.5</v>
      </c>
      <c r="I13" s="359">
        <f t="shared" si="1"/>
        <v>55</v>
      </c>
      <c r="J13" s="899"/>
      <c r="K13" s="903"/>
    </row>
    <row r="14" spans="1:12" s="869" customFormat="1" ht="38.25" x14ac:dyDescent="0.2">
      <c r="A14" s="917" t="s">
        <v>1269</v>
      </c>
      <c r="B14" s="973" t="s">
        <v>567</v>
      </c>
      <c r="C14" s="311">
        <v>3</v>
      </c>
      <c r="D14" s="311">
        <v>9</v>
      </c>
      <c r="E14" s="310"/>
      <c r="F14" s="317"/>
      <c r="G14" s="359">
        <f t="shared" ref="G14:I18" si="2">SUM(G15)</f>
        <v>11592</v>
      </c>
      <c r="H14" s="359">
        <f t="shared" si="2"/>
        <v>12280.5</v>
      </c>
      <c r="I14" s="359">
        <f t="shared" si="2"/>
        <v>0</v>
      </c>
      <c r="J14" s="899"/>
      <c r="K14" s="899"/>
      <c r="L14" s="904"/>
    </row>
    <row r="15" spans="1:12" x14ac:dyDescent="0.2">
      <c r="A15" s="312" t="s">
        <v>585</v>
      </c>
      <c r="B15" s="905" t="s">
        <v>567</v>
      </c>
      <c r="C15" s="906">
        <v>3</v>
      </c>
      <c r="D15" s="906">
        <v>14</v>
      </c>
      <c r="E15" s="907">
        <v>5220000</v>
      </c>
      <c r="F15" s="908"/>
      <c r="G15" s="317">
        <f>SUM(G16)</f>
        <v>11592</v>
      </c>
      <c r="H15" s="317">
        <f t="shared" si="2"/>
        <v>12280.5</v>
      </c>
      <c r="I15" s="317">
        <f t="shared" si="2"/>
        <v>0</v>
      </c>
      <c r="J15" s="896"/>
      <c r="K15" s="896"/>
    </row>
    <row r="16" spans="1:12" ht="38.25" x14ac:dyDescent="0.2">
      <c r="A16" s="839" t="s">
        <v>779</v>
      </c>
      <c r="B16" s="905" t="s">
        <v>567</v>
      </c>
      <c r="C16" s="906">
        <v>3</v>
      </c>
      <c r="D16" s="906">
        <v>14</v>
      </c>
      <c r="E16" s="907">
        <v>5222500</v>
      </c>
      <c r="F16" s="909"/>
      <c r="G16" s="317">
        <f>SUM(G17)</f>
        <v>11592</v>
      </c>
      <c r="H16" s="317">
        <f t="shared" si="2"/>
        <v>12280.5</v>
      </c>
      <c r="I16" s="317">
        <f t="shared" si="2"/>
        <v>0</v>
      </c>
      <c r="J16" s="896"/>
      <c r="K16" s="896"/>
      <c r="L16" s="948"/>
    </row>
    <row r="17" spans="1:12" x14ac:dyDescent="0.2">
      <c r="A17" s="312" t="s">
        <v>561</v>
      </c>
      <c r="B17" s="905" t="s">
        <v>567</v>
      </c>
      <c r="C17" s="906">
        <v>3</v>
      </c>
      <c r="D17" s="906">
        <v>14</v>
      </c>
      <c r="E17" s="907">
        <v>5222500</v>
      </c>
      <c r="F17" s="909">
        <v>200</v>
      </c>
      <c r="G17" s="317">
        <f>SUM(G18)</f>
        <v>11592</v>
      </c>
      <c r="H17" s="317">
        <f t="shared" si="2"/>
        <v>12280.5</v>
      </c>
      <c r="I17" s="317">
        <f t="shared" si="2"/>
        <v>0</v>
      </c>
      <c r="J17" s="896"/>
      <c r="K17" s="896"/>
    </row>
    <row r="18" spans="1:12" x14ac:dyDescent="0.2">
      <c r="A18" s="312" t="s">
        <v>725</v>
      </c>
      <c r="B18" s="905" t="s">
        <v>567</v>
      </c>
      <c r="C18" s="906">
        <v>3</v>
      </c>
      <c r="D18" s="906">
        <v>14</v>
      </c>
      <c r="E18" s="907">
        <v>5222501</v>
      </c>
      <c r="F18" s="909">
        <v>240</v>
      </c>
      <c r="G18" s="317">
        <f>SUM(G19)</f>
        <v>11592</v>
      </c>
      <c r="H18" s="317">
        <f t="shared" si="2"/>
        <v>12280.5</v>
      </c>
      <c r="I18" s="317">
        <f t="shared" si="2"/>
        <v>0</v>
      </c>
      <c r="J18" s="896"/>
      <c r="K18" s="896"/>
    </row>
    <row r="19" spans="1:12" x14ac:dyDescent="0.2">
      <c r="A19" s="312" t="s">
        <v>794</v>
      </c>
      <c r="B19" s="905" t="s">
        <v>567</v>
      </c>
      <c r="C19" s="906">
        <v>3</v>
      </c>
      <c r="D19" s="906">
        <v>14</v>
      </c>
      <c r="E19" s="907">
        <v>5222501</v>
      </c>
      <c r="F19" s="909">
        <v>244</v>
      </c>
      <c r="G19" s="317">
        <v>11592</v>
      </c>
      <c r="H19" s="317">
        <v>12280.5</v>
      </c>
      <c r="I19" s="317">
        <v>0</v>
      </c>
      <c r="J19" s="896"/>
      <c r="K19" s="896"/>
    </row>
    <row r="20" spans="1:12" s="869" customFormat="1" ht="25.5" x14ac:dyDescent="0.2">
      <c r="A20" s="309" t="s">
        <v>793</v>
      </c>
      <c r="B20" s="973" t="s">
        <v>567</v>
      </c>
      <c r="C20" s="311">
        <v>3</v>
      </c>
      <c r="D20" s="311">
        <v>14</v>
      </c>
      <c r="E20" s="310"/>
      <c r="F20" s="317"/>
      <c r="G20" s="359">
        <f t="shared" ref="G20:I24" si="3">SUM(G21)</f>
        <v>7590</v>
      </c>
      <c r="H20" s="359">
        <f t="shared" si="3"/>
        <v>90</v>
      </c>
      <c r="I20" s="359">
        <f t="shared" si="3"/>
        <v>55</v>
      </c>
      <c r="J20" s="899"/>
      <c r="K20" s="899"/>
      <c r="L20" s="904"/>
    </row>
    <row r="21" spans="1:12" x14ac:dyDescent="0.2">
      <c r="A21" s="312" t="s">
        <v>585</v>
      </c>
      <c r="B21" s="905" t="s">
        <v>567</v>
      </c>
      <c r="C21" s="906">
        <v>3</v>
      </c>
      <c r="D21" s="906">
        <v>14</v>
      </c>
      <c r="E21" s="907">
        <v>5220000</v>
      </c>
      <c r="F21" s="908"/>
      <c r="G21" s="317">
        <f>SUM(G22)</f>
        <v>7590</v>
      </c>
      <c r="H21" s="317">
        <f t="shared" si="3"/>
        <v>90</v>
      </c>
      <c r="I21" s="317">
        <f t="shared" si="3"/>
        <v>55</v>
      </c>
      <c r="J21" s="896"/>
      <c r="K21" s="896"/>
    </row>
    <row r="22" spans="1:12" ht="38.25" x14ac:dyDescent="0.2">
      <c r="A22" s="839" t="s">
        <v>779</v>
      </c>
      <c r="B22" s="905" t="s">
        <v>567</v>
      </c>
      <c r="C22" s="906">
        <v>3</v>
      </c>
      <c r="D22" s="906">
        <v>14</v>
      </c>
      <c r="E22" s="907">
        <v>5222500</v>
      </c>
      <c r="F22" s="909"/>
      <c r="G22" s="317">
        <f>SUM(G23)</f>
        <v>7590</v>
      </c>
      <c r="H22" s="317">
        <f t="shared" si="3"/>
        <v>90</v>
      </c>
      <c r="I22" s="317">
        <f t="shared" si="3"/>
        <v>55</v>
      </c>
      <c r="J22" s="896"/>
      <c r="K22" s="896"/>
      <c r="L22" s="948"/>
    </row>
    <row r="23" spans="1:12" x14ac:dyDescent="0.2">
      <c r="A23" s="312" t="s">
        <v>561</v>
      </c>
      <c r="B23" s="905" t="s">
        <v>567</v>
      </c>
      <c r="C23" s="906">
        <v>3</v>
      </c>
      <c r="D23" s="906">
        <v>14</v>
      </c>
      <c r="E23" s="907">
        <v>5222500</v>
      </c>
      <c r="F23" s="909">
        <v>200</v>
      </c>
      <c r="G23" s="317">
        <f>SUM(G24)</f>
        <v>7590</v>
      </c>
      <c r="H23" s="317">
        <f t="shared" si="3"/>
        <v>90</v>
      </c>
      <c r="I23" s="317">
        <f t="shared" si="3"/>
        <v>55</v>
      </c>
      <c r="J23" s="896"/>
      <c r="K23" s="896"/>
    </row>
    <row r="24" spans="1:12" x14ac:dyDescent="0.2">
      <c r="A24" s="312" t="s">
        <v>725</v>
      </c>
      <c r="B24" s="905" t="s">
        <v>567</v>
      </c>
      <c r="C24" s="906">
        <v>3</v>
      </c>
      <c r="D24" s="906">
        <v>14</v>
      </c>
      <c r="E24" s="907">
        <v>5222501</v>
      </c>
      <c r="F24" s="909">
        <v>240</v>
      </c>
      <c r="G24" s="317">
        <f>SUM(G25)</f>
        <v>7590</v>
      </c>
      <c r="H24" s="317">
        <f t="shared" si="3"/>
        <v>90</v>
      </c>
      <c r="I24" s="317">
        <f t="shared" si="3"/>
        <v>55</v>
      </c>
      <c r="J24" s="896"/>
      <c r="K24" s="896"/>
    </row>
    <row r="25" spans="1:12" x14ac:dyDescent="0.2">
      <c r="A25" s="312" t="s">
        <v>794</v>
      </c>
      <c r="B25" s="905" t="s">
        <v>567</v>
      </c>
      <c r="C25" s="906">
        <v>3</v>
      </c>
      <c r="D25" s="906">
        <v>14</v>
      </c>
      <c r="E25" s="907">
        <v>5222501</v>
      </c>
      <c r="F25" s="909">
        <v>244</v>
      </c>
      <c r="G25" s="317">
        <v>7590</v>
      </c>
      <c r="H25" s="317">
        <v>90</v>
      </c>
      <c r="I25" s="317">
        <v>55</v>
      </c>
      <c r="J25" s="896"/>
      <c r="K25" s="896"/>
    </row>
    <row r="26" spans="1:12" s="869" customFormat="1" ht="13.5" customHeight="1" x14ac:dyDescent="0.2">
      <c r="A26" s="361" t="s">
        <v>360</v>
      </c>
      <c r="B26" s="973" t="s">
        <v>567</v>
      </c>
      <c r="C26" s="362">
        <v>4</v>
      </c>
      <c r="D26" s="362" t="s">
        <v>358</v>
      </c>
      <c r="E26" s="363" t="s">
        <v>358</v>
      </c>
      <c r="F26" s="835" t="s">
        <v>358</v>
      </c>
      <c r="G26" s="359">
        <f>SUM(G27+G36)</f>
        <v>28065</v>
      </c>
      <c r="H26" s="359">
        <f t="shared" ref="H26:I26" si="4">SUM(H27+H36)</f>
        <v>23324</v>
      </c>
      <c r="I26" s="359">
        <f t="shared" si="4"/>
        <v>48554</v>
      </c>
      <c r="J26" s="910" t="s">
        <v>350</v>
      </c>
      <c r="K26" s="899"/>
    </row>
    <row r="27" spans="1:12" s="869" customFormat="1" ht="13.5" customHeight="1" x14ac:dyDescent="0.2">
      <c r="A27" s="361" t="s">
        <v>361</v>
      </c>
      <c r="B27" s="355" t="s">
        <v>567</v>
      </c>
      <c r="C27" s="362">
        <v>4</v>
      </c>
      <c r="D27" s="362">
        <v>9</v>
      </c>
      <c r="E27" s="363" t="s">
        <v>358</v>
      </c>
      <c r="F27" s="835" t="s">
        <v>358</v>
      </c>
      <c r="G27" s="359">
        <f>G28+G33</f>
        <v>28065</v>
      </c>
      <c r="H27" s="359">
        <f t="shared" ref="H27:I27" si="5">H28+H33</f>
        <v>23324</v>
      </c>
      <c r="I27" s="359">
        <f t="shared" si="5"/>
        <v>48554</v>
      </c>
      <c r="J27" s="910" t="s">
        <v>350</v>
      </c>
      <c r="K27" s="899"/>
    </row>
    <row r="28" spans="1:12" s="869" customFormat="1" ht="39" customHeight="1" x14ac:dyDescent="0.2">
      <c r="A28" s="361" t="s">
        <v>1244</v>
      </c>
      <c r="B28" s="355" t="s">
        <v>567</v>
      </c>
      <c r="C28" s="362">
        <v>4</v>
      </c>
      <c r="D28" s="362">
        <v>9</v>
      </c>
      <c r="E28" s="363">
        <v>5226100</v>
      </c>
      <c r="F28" s="835" t="s">
        <v>358</v>
      </c>
      <c r="G28" s="359">
        <f>G29+G31</f>
        <v>28065</v>
      </c>
      <c r="H28" s="359">
        <f t="shared" ref="H28:I28" si="6">H29+H31</f>
        <v>23324</v>
      </c>
      <c r="I28" s="359">
        <f t="shared" si="6"/>
        <v>48554</v>
      </c>
      <c r="J28" s="910" t="s">
        <v>350</v>
      </c>
      <c r="K28" s="899"/>
    </row>
    <row r="29" spans="1:12" ht="13.5" customHeight="1" x14ac:dyDescent="0.2">
      <c r="A29" s="312" t="s">
        <v>725</v>
      </c>
      <c r="B29" s="299" t="s">
        <v>567</v>
      </c>
      <c r="C29" s="293">
        <v>4</v>
      </c>
      <c r="D29" s="293">
        <v>9</v>
      </c>
      <c r="E29" s="294">
        <v>5226105</v>
      </c>
      <c r="F29" s="836">
        <v>240</v>
      </c>
      <c r="G29" s="317">
        <f>G30</f>
        <v>7863</v>
      </c>
      <c r="H29" s="317">
        <f t="shared" ref="H29:I29" si="7">H30</f>
        <v>7894</v>
      </c>
      <c r="I29" s="317">
        <f t="shared" si="7"/>
        <v>19191</v>
      </c>
      <c r="J29" s="911" t="s">
        <v>350</v>
      </c>
      <c r="K29" s="896"/>
    </row>
    <row r="30" spans="1:12" ht="38.25" x14ac:dyDescent="0.2">
      <c r="A30" s="312" t="s">
        <v>726</v>
      </c>
      <c r="B30" s="299" t="s">
        <v>567</v>
      </c>
      <c r="C30" s="293">
        <v>4</v>
      </c>
      <c r="D30" s="293">
        <v>9</v>
      </c>
      <c r="E30" s="294">
        <v>5226105</v>
      </c>
      <c r="F30" s="836">
        <v>243</v>
      </c>
      <c r="G30" s="317">
        <v>7863</v>
      </c>
      <c r="H30" s="317">
        <v>7894</v>
      </c>
      <c r="I30" s="317">
        <v>19191</v>
      </c>
      <c r="J30" s="911" t="s">
        <v>350</v>
      </c>
      <c r="K30" s="896"/>
    </row>
    <row r="31" spans="1:12" x14ac:dyDescent="0.2">
      <c r="A31" s="839" t="s">
        <v>588</v>
      </c>
      <c r="B31" s="299" t="s">
        <v>567</v>
      </c>
      <c r="C31" s="293">
        <v>4</v>
      </c>
      <c r="D31" s="293">
        <v>9</v>
      </c>
      <c r="E31" s="294">
        <v>5226105</v>
      </c>
      <c r="F31" s="836">
        <v>400</v>
      </c>
      <c r="G31" s="317">
        <f>G32</f>
        <v>20202</v>
      </c>
      <c r="H31" s="317">
        <f t="shared" ref="H31:I31" si="8">H32</f>
        <v>15430</v>
      </c>
      <c r="I31" s="317">
        <f t="shared" si="8"/>
        <v>29363</v>
      </c>
      <c r="J31" s="911"/>
      <c r="K31" s="896"/>
    </row>
    <row r="32" spans="1:12" ht="25.5" x14ac:dyDescent="0.2">
      <c r="A32" s="839" t="s">
        <v>1266</v>
      </c>
      <c r="B32" s="299" t="s">
        <v>567</v>
      </c>
      <c r="C32" s="293">
        <v>4</v>
      </c>
      <c r="D32" s="293">
        <v>9</v>
      </c>
      <c r="E32" s="294">
        <v>5226105</v>
      </c>
      <c r="F32" s="836">
        <v>411</v>
      </c>
      <c r="G32" s="317">
        <v>20202</v>
      </c>
      <c r="H32" s="317">
        <v>15430</v>
      </c>
      <c r="I32" s="317">
        <v>29363</v>
      </c>
      <c r="J32" s="911" t="s">
        <v>350</v>
      </c>
      <c r="K32" s="896"/>
    </row>
    <row r="33" spans="1:11" s="869" customFormat="1" hidden="1" x14ac:dyDescent="0.2">
      <c r="A33" s="838" t="s">
        <v>1245</v>
      </c>
      <c r="B33" s="355" t="s">
        <v>567</v>
      </c>
      <c r="C33" s="362">
        <v>4</v>
      </c>
      <c r="D33" s="362">
        <v>9</v>
      </c>
      <c r="E33" s="363">
        <v>5227000</v>
      </c>
      <c r="F33" s="835"/>
      <c r="G33" s="359">
        <f>G34</f>
        <v>0</v>
      </c>
      <c r="H33" s="359"/>
      <c r="I33" s="359"/>
      <c r="J33" s="910"/>
      <c r="K33" s="899"/>
    </row>
    <row r="34" spans="1:11" hidden="1" x14ac:dyDescent="0.2">
      <c r="A34" s="312" t="s">
        <v>725</v>
      </c>
      <c r="B34" s="299" t="s">
        <v>567</v>
      </c>
      <c r="C34" s="293">
        <v>4</v>
      </c>
      <c r="D34" s="293">
        <v>9</v>
      </c>
      <c r="E34" s="294">
        <v>5227000</v>
      </c>
      <c r="F34" s="836">
        <v>240</v>
      </c>
      <c r="G34" s="317">
        <f>G35</f>
        <v>0</v>
      </c>
      <c r="H34" s="317"/>
      <c r="I34" s="317"/>
      <c r="J34" s="911"/>
      <c r="K34" s="896"/>
    </row>
    <row r="35" spans="1:11" ht="25.5" hidden="1" x14ac:dyDescent="0.2">
      <c r="A35" s="312" t="s">
        <v>804</v>
      </c>
      <c r="B35" s="299" t="s">
        <v>567</v>
      </c>
      <c r="C35" s="293">
        <v>4</v>
      </c>
      <c r="D35" s="293">
        <v>9</v>
      </c>
      <c r="E35" s="294">
        <v>5227000</v>
      </c>
      <c r="F35" s="836">
        <v>244</v>
      </c>
      <c r="G35" s="317"/>
      <c r="H35" s="317"/>
      <c r="I35" s="317"/>
      <c r="J35" s="911"/>
      <c r="K35" s="896"/>
    </row>
    <row r="36" spans="1:11" s="869" customFormat="1" ht="17.25" hidden="1" customHeight="1" x14ac:dyDescent="0.2">
      <c r="A36" s="361" t="s">
        <v>807</v>
      </c>
      <c r="B36" s="355" t="s">
        <v>567</v>
      </c>
      <c r="C36" s="362">
        <v>4</v>
      </c>
      <c r="D36" s="362">
        <v>12</v>
      </c>
      <c r="E36" s="363" t="s">
        <v>358</v>
      </c>
      <c r="F36" s="835" t="s">
        <v>358</v>
      </c>
      <c r="G36" s="359">
        <f>SUM(G40+G37)</f>
        <v>0</v>
      </c>
      <c r="H36" s="359"/>
      <c r="I36" s="359"/>
      <c r="J36" s="910" t="s">
        <v>350</v>
      </c>
      <c r="K36" s="899"/>
    </row>
    <row r="37" spans="1:11" s="869" customFormat="1" ht="25.5" hidden="1" customHeight="1" x14ac:dyDescent="0.2">
      <c r="A37" s="361" t="s">
        <v>1247</v>
      </c>
      <c r="B37" s="355" t="s">
        <v>567</v>
      </c>
      <c r="C37" s="362">
        <v>4</v>
      </c>
      <c r="D37" s="362">
        <v>12</v>
      </c>
      <c r="E37" s="363">
        <v>923400</v>
      </c>
      <c r="F37" s="835"/>
      <c r="G37" s="359">
        <f>G38</f>
        <v>0</v>
      </c>
      <c r="H37" s="359"/>
      <c r="I37" s="359"/>
      <c r="J37" s="910"/>
      <c r="K37" s="899"/>
    </row>
    <row r="38" spans="1:11" ht="17.25" hidden="1" customHeight="1" x14ac:dyDescent="0.2">
      <c r="A38" s="312" t="s">
        <v>725</v>
      </c>
      <c r="B38" s="299" t="s">
        <v>567</v>
      </c>
      <c r="C38" s="293">
        <v>4</v>
      </c>
      <c r="D38" s="293">
        <v>12</v>
      </c>
      <c r="E38" s="294">
        <v>923400</v>
      </c>
      <c r="F38" s="836">
        <v>240</v>
      </c>
      <c r="G38" s="317">
        <f>G39</f>
        <v>0</v>
      </c>
      <c r="H38" s="317"/>
      <c r="I38" s="317"/>
      <c r="J38" s="911"/>
      <c r="K38" s="896"/>
    </row>
    <row r="39" spans="1:11" ht="17.25" hidden="1" customHeight="1" x14ac:dyDescent="0.2">
      <c r="A39" s="312" t="s">
        <v>804</v>
      </c>
      <c r="B39" s="299" t="s">
        <v>567</v>
      </c>
      <c r="C39" s="293">
        <v>4</v>
      </c>
      <c r="D39" s="293">
        <v>12</v>
      </c>
      <c r="E39" s="294">
        <v>923400</v>
      </c>
      <c r="F39" s="836">
        <v>244</v>
      </c>
      <c r="G39" s="317"/>
      <c r="H39" s="317"/>
      <c r="I39" s="317"/>
      <c r="J39" s="911"/>
      <c r="K39" s="896"/>
    </row>
    <row r="40" spans="1:11" s="869" customFormat="1" ht="13.5" hidden="1" customHeight="1" x14ac:dyDescent="0.2">
      <c r="A40" s="361" t="s">
        <v>585</v>
      </c>
      <c r="B40" s="355" t="s">
        <v>567</v>
      </c>
      <c r="C40" s="362">
        <v>4</v>
      </c>
      <c r="D40" s="362">
        <v>12</v>
      </c>
      <c r="E40" s="363">
        <v>5220000</v>
      </c>
      <c r="F40" s="835" t="s">
        <v>358</v>
      </c>
      <c r="G40" s="359">
        <f>SUM(G41)</f>
        <v>0</v>
      </c>
      <c r="H40" s="359"/>
      <c r="I40" s="359"/>
      <c r="J40" s="910" t="s">
        <v>350</v>
      </c>
      <c r="K40" s="899"/>
    </row>
    <row r="41" spans="1:11" s="869" customFormat="1" ht="38.25" hidden="1" customHeight="1" x14ac:dyDescent="0.2">
      <c r="A41" s="361" t="s">
        <v>808</v>
      </c>
      <c r="B41" s="355" t="s">
        <v>567</v>
      </c>
      <c r="C41" s="362">
        <v>4</v>
      </c>
      <c r="D41" s="362">
        <v>12</v>
      </c>
      <c r="E41" s="363">
        <v>5226300</v>
      </c>
      <c r="F41" s="835" t="s">
        <v>358</v>
      </c>
      <c r="G41" s="359">
        <f>G42+G44+G46</f>
        <v>0</v>
      </c>
      <c r="H41" s="359"/>
      <c r="I41" s="359"/>
      <c r="J41" s="910" t="s">
        <v>350</v>
      </c>
      <c r="K41" s="899"/>
    </row>
    <row r="42" spans="1:11" hidden="1" x14ac:dyDescent="0.2">
      <c r="A42" s="312" t="s">
        <v>725</v>
      </c>
      <c r="B42" s="299" t="s">
        <v>567</v>
      </c>
      <c r="C42" s="293">
        <v>4</v>
      </c>
      <c r="D42" s="293">
        <v>12</v>
      </c>
      <c r="E42" s="294">
        <v>5226300</v>
      </c>
      <c r="F42" s="836">
        <v>240</v>
      </c>
      <c r="G42" s="317">
        <f>SUM(G43)</f>
        <v>0</v>
      </c>
      <c r="H42" s="317"/>
      <c r="I42" s="317"/>
      <c r="J42" s="911"/>
      <c r="K42" s="896"/>
    </row>
    <row r="43" spans="1:11" ht="25.5" hidden="1" x14ac:dyDescent="0.2">
      <c r="A43" s="312" t="s">
        <v>804</v>
      </c>
      <c r="B43" s="299" t="s">
        <v>567</v>
      </c>
      <c r="C43" s="293">
        <v>4</v>
      </c>
      <c r="D43" s="293">
        <v>12</v>
      </c>
      <c r="E43" s="294">
        <v>5226300</v>
      </c>
      <c r="F43" s="836">
        <v>244</v>
      </c>
      <c r="G43" s="317"/>
      <c r="H43" s="317"/>
      <c r="I43" s="317"/>
      <c r="J43" s="911"/>
      <c r="K43" s="896"/>
    </row>
    <row r="44" spans="1:11" hidden="1" x14ac:dyDescent="0.2">
      <c r="A44" s="312" t="s">
        <v>582</v>
      </c>
      <c r="B44" s="299" t="s">
        <v>567</v>
      </c>
      <c r="C44" s="293">
        <v>4</v>
      </c>
      <c r="D44" s="293">
        <v>12</v>
      </c>
      <c r="E44" s="294">
        <v>5226300</v>
      </c>
      <c r="F44" s="836">
        <v>610</v>
      </c>
      <c r="G44" s="317">
        <f>SUM(G45)</f>
        <v>0</v>
      </c>
      <c r="H44" s="317"/>
      <c r="I44" s="317"/>
      <c r="J44" s="911"/>
      <c r="K44" s="896"/>
    </row>
    <row r="45" spans="1:11" hidden="1" x14ac:dyDescent="0.2">
      <c r="A45" s="312" t="s">
        <v>584</v>
      </c>
      <c r="B45" s="299" t="s">
        <v>567</v>
      </c>
      <c r="C45" s="293">
        <v>4</v>
      </c>
      <c r="D45" s="293">
        <v>12</v>
      </c>
      <c r="E45" s="294">
        <v>5226300</v>
      </c>
      <c r="F45" s="836">
        <v>612</v>
      </c>
      <c r="G45" s="317"/>
      <c r="H45" s="317"/>
      <c r="I45" s="317"/>
      <c r="J45" s="911"/>
      <c r="K45" s="896"/>
    </row>
    <row r="46" spans="1:11" hidden="1" x14ac:dyDescent="0.2">
      <c r="A46" s="312" t="s">
        <v>598</v>
      </c>
      <c r="B46" s="299" t="s">
        <v>567</v>
      </c>
      <c r="C46" s="293">
        <v>4</v>
      </c>
      <c r="D46" s="293">
        <v>12</v>
      </c>
      <c r="E46" s="294">
        <v>5226300</v>
      </c>
      <c r="F46" s="836">
        <v>620</v>
      </c>
      <c r="G46" s="317">
        <f>SUM(G47)</f>
        <v>0</v>
      </c>
      <c r="H46" s="317"/>
      <c r="I46" s="317"/>
      <c r="J46" s="911"/>
      <c r="K46" s="896"/>
    </row>
    <row r="47" spans="1:11" hidden="1" x14ac:dyDescent="0.2">
      <c r="A47" s="312" t="s">
        <v>600</v>
      </c>
      <c r="B47" s="299" t="s">
        <v>567</v>
      </c>
      <c r="C47" s="293">
        <v>4</v>
      </c>
      <c r="D47" s="293">
        <v>12</v>
      </c>
      <c r="E47" s="294">
        <v>5226300</v>
      </c>
      <c r="F47" s="836">
        <v>622</v>
      </c>
      <c r="G47" s="317"/>
      <c r="H47" s="317"/>
      <c r="I47" s="317"/>
      <c r="J47" s="911"/>
      <c r="K47" s="896"/>
    </row>
    <row r="48" spans="1:11" s="869" customFormat="1" x14ac:dyDescent="0.2">
      <c r="A48" s="361" t="s">
        <v>362</v>
      </c>
      <c r="B48" s="355" t="s">
        <v>567</v>
      </c>
      <c r="C48" s="362">
        <v>5</v>
      </c>
      <c r="D48" s="362" t="s">
        <v>358</v>
      </c>
      <c r="E48" s="363" t="s">
        <v>358</v>
      </c>
      <c r="F48" s="835" t="s">
        <v>358</v>
      </c>
      <c r="G48" s="360">
        <f>G53+G49+G60</f>
        <v>13666.4</v>
      </c>
      <c r="H48" s="360">
        <f t="shared" ref="H48:I48" si="9">H53+H49+H60</f>
        <v>3162.4</v>
      </c>
      <c r="I48" s="360">
        <f t="shared" si="9"/>
        <v>1348</v>
      </c>
      <c r="J48" s="910" t="s">
        <v>350</v>
      </c>
      <c r="K48" s="899"/>
    </row>
    <row r="49" spans="1:11" s="869" customFormat="1" ht="13.5" customHeight="1" x14ac:dyDescent="0.2">
      <c r="A49" s="912" t="s">
        <v>215</v>
      </c>
      <c r="B49" s="355" t="s">
        <v>567</v>
      </c>
      <c r="C49" s="362">
        <v>5</v>
      </c>
      <c r="D49" s="362">
        <v>1</v>
      </c>
      <c r="E49" s="363"/>
      <c r="F49" s="835"/>
      <c r="G49" s="359">
        <f t="shared" ref="G49:I51" si="10">SUM(G50)</f>
        <v>13666.4</v>
      </c>
      <c r="H49" s="359">
        <f t="shared" si="10"/>
        <v>3162.4</v>
      </c>
      <c r="I49" s="359">
        <f t="shared" si="10"/>
        <v>1348</v>
      </c>
      <c r="J49" s="910"/>
      <c r="K49" s="899"/>
    </row>
    <row r="50" spans="1:11" ht="13.5" customHeight="1" x14ac:dyDescent="0.2">
      <c r="A50" s="312" t="s">
        <v>585</v>
      </c>
      <c r="B50" s="299" t="s">
        <v>567</v>
      </c>
      <c r="C50" s="293">
        <v>5</v>
      </c>
      <c r="D50" s="293">
        <v>1</v>
      </c>
      <c r="E50" s="294">
        <v>5220000</v>
      </c>
      <c r="F50" s="836"/>
      <c r="G50" s="317">
        <f t="shared" si="10"/>
        <v>13666.4</v>
      </c>
      <c r="H50" s="317">
        <f t="shared" si="10"/>
        <v>3162.4</v>
      </c>
      <c r="I50" s="317">
        <f t="shared" si="10"/>
        <v>1348</v>
      </c>
      <c r="J50" s="911"/>
      <c r="K50" s="896"/>
    </row>
    <row r="51" spans="1:11" ht="13.5" customHeight="1" x14ac:dyDescent="0.2">
      <c r="A51" s="312" t="s">
        <v>725</v>
      </c>
      <c r="B51" s="299" t="s">
        <v>567</v>
      </c>
      <c r="C51" s="293">
        <v>5</v>
      </c>
      <c r="D51" s="293">
        <v>1</v>
      </c>
      <c r="E51" s="294">
        <v>5227000</v>
      </c>
      <c r="F51" s="836">
        <v>240</v>
      </c>
      <c r="G51" s="317">
        <f t="shared" si="10"/>
        <v>13666.4</v>
      </c>
      <c r="H51" s="317">
        <f t="shared" si="10"/>
        <v>3162.4</v>
      </c>
      <c r="I51" s="317">
        <f t="shared" si="10"/>
        <v>1348</v>
      </c>
      <c r="J51" s="911"/>
      <c r="K51" s="896"/>
    </row>
    <row r="52" spans="1:11" ht="13.5" customHeight="1" x14ac:dyDescent="0.2">
      <c r="A52" s="312" t="s">
        <v>804</v>
      </c>
      <c r="B52" s="299" t="s">
        <v>567</v>
      </c>
      <c r="C52" s="293">
        <v>5</v>
      </c>
      <c r="D52" s="293">
        <v>1</v>
      </c>
      <c r="E52" s="294">
        <v>5227000</v>
      </c>
      <c r="F52" s="836">
        <v>244</v>
      </c>
      <c r="G52" s="317">
        <v>13666.4</v>
      </c>
      <c r="H52" s="317">
        <v>3162.4</v>
      </c>
      <c r="I52" s="317">
        <v>1348</v>
      </c>
      <c r="J52" s="911"/>
      <c r="K52" s="896"/>
    </row>
    <row r="53" spans="1:11" s="869" customFormat="1" ht="14.25" hidden="1" customHeight="1" x14ac:dyDescent="0.2">
      <c r="A53" s="361" t="s">
        <v>222</v>
      </c>
      <c r="B53" s="355" t="s">
        <v>567</v>
      </c>
      <c r="C53" s="362">
        <v>5</v>
      </c>
      <c r="D53" s="362">
        <v>2</v>
      </c>
      <c r="E53" s="363" t="s">
        <v>358</v>
      </c>
      <c r="F53" s="835" t="s">
        <v>358</v>
      </c>
      <c r="G53" s="359">
        <f t="shared" ref="G53:I56" si="11">G54</f>
        <v>0</v>
      </c>
      <c r="H53" s="359">
        <f t="shared" si="11"/>
        <v>0</v>
      </c>
      <c r="I53" s="359">
        <f t="shared" si="11"/>
        <v>0</v>
      </c>
      <c r="J53" s="910" t="s">
        <v>350</v>
      </c>
      <c r="K53" s="899"/>
    </row>
    <row r="54" spans="1:11" s="869" customFormat="1" ht="13.5" hidden="1" customHeight="1" x14ac:dyDescent="0.2">
      <c r="A54" s="361" t="s">
        <v>585</v>
      </c>
      <c r="B54" s="355" t="s">
        <v>567</v>
      </c>
      <c r="C54" s="362">
        <v>5</v>
      </c>
      <c r="D54" s="362">
        <v>2</v>
      </c>
      <c r="E54" s="363">
        <v>5220000</v>
      </c>
      <c r="F54" s="835" t="s">
        <v>358</v>
      </c>
      <c r="G54" s="359">
        <f t="shared" si="11"/>
        <v>0</v>
      </c>
      <c r="H54" s="359">
        <f t="shared" si="11"/>
        <v>0</v>
      </c>
      <c r="I54" s="359">
        <f t="shared" si="11"/>
        <v>0</v>
      </c>
      <c r="J54" s="910" t="s">
        <v>350</v>
      </c>
      <c r="K54" s="899"/>
    </row>
    <row r="55" spans="1:11" s="869" customFormat="1" ht="43.5" hidden="1" customHeight="1" x14ac:dyDescent="0.2">
      <c r="A55" s="361" t="s">
        <v>592</v>
      </c>
      <c r="B55" s="355" t="s">
        <v>567</v>
      </c>
      <c r="C55" s="362">
        <v>5</v>
      </c>
      <c r="D55" s="362">
        <v>2</v>
      </c>
      <c r="E55" s="363">
        <v>5222100</v>
      </c>
      <c r="F55" s="835" t="s">
        <v>358</v>
      </c>
      <c r="G55" s="359">
        <f>G56+G59</f>
        <v>0</v>
      </c>
      <c r="H55" s="359">
        <f t="shared" ref="H55:I55" si="12">H56+H59</f>
        <v>0</v>
      </c>
      <c r="I55" s="359">
        <f t="shared" si="12"/>
        <v>0</v>
      </c>
      <c r="J55" s="910" t="s">
        <v>350</v>
      </c>
      <c r="K55" s="899"/>
    </row>
    <row r="56" spans="1:11" ht="15" hidden="1" customHeight="1" x14ac:dyDescent="0.2">
      <c r="A56" s="839" t="s">
        <v>588</v>
      </c>
      <c r="B56" s="299" t="s">
        <v>567</v>
      </c>
      <c r="C56" s="293">
        <v>5</v>
      </c>
      <c r="D56" s="293">
        <v>2</v>
      </c>
      <c r="E56" s="294">
        <v>5222100</v>
      </c>
      <c r="F56" s="836">
        <v>400</v>
      </c>
      <c r="G56" s="317">
        <f t="shared" si="11"/>
        <v>0</v>
      </c>
      <c r="H56" s="317">
        <f t="shared" si="11"/>
        <v>0</v>
      </c>
      <c r="I56" s="317">
        <f t="shared" si="11"/>
        <v>0</v>
      </c>
      <c r="J56" s="911"/>
      <c r="K56" s="896"/>
    </row>
    <row r="57" spans="1:11" ht="38.25" hidden="1" x14ac:dyDescent="0.2">
      <c r="A57" s="839" t="s">
        <v>589</v>
      </c>
      <c r="B57" s="299" t="s">
        <v>567</v>
      </c>
      <c r="C57" s="293">
        <v>5</v>
      </c>
      <c r="D57" s="293">
        <v>2</v>
      </c>
      <c r="E57" s="294">
        <v>5222100</v>
      </c>
      <c r="F57" s="836">
        <v>411</v>
      </c>
      <c r="G57" s="317"/>
      <c r="H57" s="317"/>
      <c r="I57" s="317"/>
      <c r="J57" s="911" t="s">
        <v>350</v>
      </c>
      <c r="K57" s="896"/>
    </row>
    <row r="58" spans="1:11" hidden="1" x14ac:dyDescent="0.2">
      <c r="A58" s="312" t="s">
        <v>564</v>
      </c>
      <c r="B58" s="299" t="s">
        <v>567</v>
      </c>
      <c r="C58" s="293">
        <v>5</v>
      </c>
      <c r="D58" s="293">
        <v>2</v>
      </c>
      <c r="E58" s="294">
        <v>5222100</v>
      </c>
      <c r="F58" s="836">
        <v>800</v>
      </c>
      <c r="G58" s="317">
        <f>G59</f>
        <v>0</v>
      </c>
      <c r="H58" s="317"/>
      <c r="I58" s="317"/>
      <c r="J58" s="911"/>
      <c r="K58" s="896"/>
    </row>
    <row r="59" spans="1:11" ht="38.25" hidden="1" x14ac:dyDescent="0.2">
      <c r="A59" s="312" t="s">
        <v>587</v>
      </c>
      <c r="B59" s="299" t="s">
        <v>567</v>
      </c>
      <c r="C59" s="293">
        <v>5</v>
      </c>
      <c r="D59" s="293">
        <v>2</v>
      </c>
      <c r="E59" s="294">
        <v>5222100</v>
      </c>
      <c r="F59" s="836">
        <v>810</v>
      </c>
      <c r="G59" s="317"/>
      <c r="H59" s="317"/>
      <c r="I59" s="317"/>
      <c r="J59" s="911"/>
      <c r="K59" s="896"/>
    </row>
    <row r="60" spans="1:11" hidden="1" x14ac:dyDescent="0.2">
      <c r="A60" s="913" t="s">
        <v>232</v>
      </c>
      <c r="B60" s="355" t="s">
        <v>567</v>
      </c>
      <c r="C60" s="362">
        <v>5</v>
      </c>
      <c r="D60" s="362">
        <v>3</v>
      </c>
      <c r="E60" s="294"/>
      <c r="F60" s="836"/>
      <c r="G60" s="317">
        <f t="shared" ref="G60:G61" si="13">G61</f>
        <v>0</v>
      </c>
      <c r="H60" s="317"/>
      <c r="I60" s="317"/>
      <c r="J60" s="911"/>
      <c r="K60" s="896"/>
    </row>
    <row r="61" spans="1:11" s="869" customFormat="1" hidden="1" x14ac:dyDescent="0.2">
      <c r="A61" s="361" t="s">
        <v>585</v>
      </c>
      <c r="B61" s="355" t="s">
        <v>567</v>
      </c>
      <c r="C61" s="362">
        <v>5</v>
      </c>
      <c r="D61" s="362">
        <v>3</v>
      </c>
      <c r="E61" s="363">
        <v>5220000</v>
      </c>
      <c r="F61" s="835"/>
      <c r="G61" s="359">
        <f t="shared" si="13"/>
        <v>0</v>
      </c>
      <c r="H61" s="359"/>
      <c r="I61" s="359"/>
      <c r="J61" s="910"/>
      <c r="K61" s="899"/>
    </row>
    <row r="62" spans="1:11" hidden="1" x14ac:dyDescent="0.2">
      <c r="A62" s="312" t="s">
        <v>725</v>
      </c>
      <c r="B62" s="299" t="s">
        <v>567</v>
      </c>
      <c r="C62" s="293">
        <v>5</v>
      </c>
      <c r="D62" s="293">
        <v>3</v>
      </c>
      <c r="E62" s="294">
        <v>5227000</v>
      </c>
      <c r="F62" s="836">
        <v>240</v>
      </c>
      <c r="G62" s="317">
        <f>SUM(G63)</f>
        <v>0</v>
      </c>
      <c r="H62" s="317">
        <f t="shared" ref="H62:I62" si="14">SUM(H63)</f>
        <v>0</v>
      </c>
      <c r="I62" s="317">
        <f t="shared" si="14"/>
        <v>0</v>
      </c>
      <c r="J62" s="911"/>
      <c r="K62" s="896"/>
    </row>
    <row r="63" spans="1:11" ht="16.5" hidden="1" customHeight="1" x14ac:dyDescent="0.2">
      <c r="A63" s="312" t="s">
        <v>804</v>
      </c>
      <c r="B63" s="299" t="s">
        <v>567</v>
      </c>
      <c r="C63" s="293">
        <v>5</v>
      </c>
      <c r="D63" s="293">
        <v>3</v>
      </c>
      <c r="E63" s="294">
        <v>5227000</v>
      </c>
      <c r="F63" s="836">
        <v>244</v>
      </c>
      <c r="G63" s="317"/>
      <c r="H63" s="317"/>
      <c r="I63" s="317"/>
      <c r="J63" s="911"/>
      <c r="K63" s="896"/>
    </row>
    <row r="64" spans="1:11" s="869" customFormat="1" x14ac:dyDescent="0.2">
      <c r="A64" s="361" t="s">
        <v>363</v>
      </c>
      <c r="B64" s="355" t="s">
        <v>567</v>
      </c>
      <c r="C64" s="362">
        <v>7</v>
      </c>
      <c r="D64" s="362" t="s">
        <v>358</v>
      </c>
      <c r="E64" s="363" t="s">
        <v>358</v>
      </c>
      <c r="F64" s="835" t="s">
        <v>358</v>
      </c>
      <c r="G64" s="359">
        <f>G65+G76+G80</f>
        <v>73007</v>
      </c>
      <c r="H64" s="359">
        <f t="shared" ref="H64:I64" si="15">H65+H76+H80</f>
        <v>34993</v>
      </c>
      <c r="I64" s="359">
        <f t="shared" si="15"/>
        <v>0</v>
      </c>
      <c r="J64" s="910" t="s">
        <v>350</v>
      </c>
      <c r="K64" s="899"/>
    </row>
    <row r="65" spans="1:11" s="869" customFormat="1" ht="13.5" customHeight="1" x14ac:dyDescent="0.2">
      <c r="A65" s="361" t="s">
        <v>238</v>
      </c>
      <c r="B65" s="355" t="s">
        <v>567</v>
      </c>
      <c r="C65" s="362">
        <v>7</v>
      </c>
      <c r="D65" s="362">
        <v>1</v>
      </c>
      <c r="E65" s="363" t="s">
        <v>358</v>
      </c>
      <c r="F65" s="835" t="s">
        <v>358</v>
      </c>
      <c r="G65" s="359">
        <f>G66</f>
        <v>73007</v>
      </c>
      <c r="H65" s="359">
        <f t="shared" ref="H65:I65" si="16">H66</f>
        <v>34993</v>
      </c>
      <c r="I65" s="359">
        <f t="shared" si="16"/>
        <v>0</v>
      </c>
      <c r="J65" s="910" t="s">
        <v>350</v>
      </c>
      <c r="K65" s="899"/>
    </row>
    <row r="66" spans="1:11" s="869" customFormat="1" ht="13.5" customHeight="1" x14ac:dyDescent="0.2">
      <c r="A66" s="361" t="s">
        <v>585</v>
      </c>
      <c r="B66" s="355" t="s">
        <v>567</v>
      </c>
      <c r="C66" s="362">
        <v>7</v>
      </c>
      <c r="D66" s="362">
        <v>1</v>
      </c>
      <c r="E66" s="363">
        <v>5220000</v>
      </c>
      <c r="F66" s="835" t="s">
        <v>358</v>
      </c>
      <c r="G66" s="359">
        <f>G67+G73</f>
        <v>73007</v>
      </c>
      <c r="H66" s="359">
        <f t="shared" ref="H66:I66" si="17">H67+H73</f>
        <v>34993</v>
      </c>
      <c r="I66" s="359">
        <f t="shared" si="17"/>
        <v>0</v>
      </c>
      <c r="J66" s="910" t="s">
        <v>350</v>
      </c>
      <c r="K66" s="899"/>
    </row>
    <row r="67" spans="1:11" s="869" customFormat="1" ht="23.25" customHeight="1" x14ac:dyDescent="0.2">
      <c r="A67" s="361" t="s">
        <v>727</v>
      </c>
      <c r="B67" s="355" t="s">
        <v>567</v>
      </c>
      <c r="C67" s="362">
        <v>7</v>
      </c>
      <c r="D67" s="362">
        <v>1</v>
      </c>
      <c r="E67" s="363">
        <v>5225600</v>
      </c>
      <c r="F67" s="835" t="s">
        <v>358</v>
      </c>
      <c r="G67" s="359">
        <f>G68+G71</f>
        <v>73007</v>
      </c>
      <c r="H67" s="359">
        <f t="shared" ref="H67:I67" si="18">H68+H71</f>
        <v>34993</v>
      </c>
      <c r="I67" s="359">
        <f t="shared" si="18"/>
        <v>0</v>
      </c>
      <c r="J67" s="910" t="s">
        <v>350</v>
      </c>
      <c r="K67" s="899"/>
    </row>
    <row r="68" spans="1:11" ht="23.25" hidden="1" customHeight="1" x14ac:dyDescent="0.2">
      <c r="A68" s="839" t="s">
        <v>562</v>
      </c>
      <c r="B68" s="299" t="s">
        <v>567</v>
      </c>
      <c r="C68" s="293">
        <v>7</v>
      </c>
      <c r="D68" s="293">
        <v>1</v>
      </c>
      <c r="E68" s="294">
        <v>5225602</v>
      </c>
      <c r="F68" s="836">
        <v>240</v>
      </c>
      <c r="G68" s="317">
        <f>G69</f>
        <v>0</v>
      </c>
      <c r="H68" s="317"/>
      <c r="I68" s="317"/>
      <c r="J68" s="911"/>
      <c r="K68" s="896"/>
    </row>
    <row r="69" spans="1:11" ht="23.25" hidden="1" customHeight="1" x14ac:dyDescent="0.2">
      <c r="A69" s="839" t="s">
        <v>751</v>
      </c>
      <c r="B69" s="299" t="s">
        <v>567</v>
      </c>
      <c r="C69" s="293">
        <v>7</v>
      </c>
      <c r="D69" s="293">
        <v>1</v>
      </c>
      <c r="E69" s="294">
        <v>5225602</v>
      </c>
      <c r="F69" s="836">
        <v>243</v>
      </c>
      <c r="G69" s="317"/>
      <c r="H69" s="317"/>
      <c r="I69" s="317"/>
      <c r="J69" s="911"/>
      <c r="K69" s="896"/>
    </row>
    <row r="70" spans="1:11" s="869" customFormat="1" ht="25.5" x14ac:dyDescent="0.2">
      <c r="A70" s="361" t="s">
        <v>728</v>
      </c>
      <c r="B70" s="355" t="s">
        <v>567</v>
      </c>
      <c r="C70" s="362">
        <v>7</v>
      </c>
      <c r="D70" s="362">
        <v>1</v>
      </c>
      <c r="E70" s="363">
        <v>5225603</v>
      </c>
      <c r="F70" s="835" t="s">
        <v>358</v>
      </c>
      <c r="G70" s="359">
        <f>G71</f>
        <v>73007</v>
      </c>
      <c r="H70" s="359">
        <f t="shared" ref="H70:I71" si="19">H71</f>
        <v>34993</v>
      </c>
      <c r="I70" s="359">
        <f t="shared" si="19"/>
        <v>0</v>
      </c>
      <c r="J70" s="910" t="s">
        <v>350</v>
      </c>
      <c r="K70" s="899"/>
    </row>
    <row r="71" spans="1:11" x14ac:dyDescent="0.2">
      <c r="A71" s="839" t="s">
        <v>588</v>
      </c>
      <c r="B71" s="299" t="s">
        <v>567</v>
      </c>
      <c r="C71" s="293">
        <v>7</v>
      </c>
      <c r="D71" s="293">
        <v>1</v>
      </c>
      <c r="E71" s="294">
        <v>5225603</v>
      </c>
      <c r="F71" s="836">
        <v>400</v>
      </c>
      <c r="G71" s="317">
        <f>G72</f>
        <v>73007</v>
      </c>
      <c r="H71" s="317">
        <f t="shared" si="19"/>
        <v>34993</v>
      </c>
      <c r="I71" s="317">
        <f t="shared" si="19"/>
        <v>0</v>
      </c>
      <c r="J71" s="911" t="s">
        <v>350</v>
      </c>
      <c r="K71" s="896"/>
    </row>
    <row r="72" spans="1:11" ht="38.25" x14ac:dyDescent="0.2">
      <c r="A72" s="839" t="s">
        <v>589</v>
      </c>
      <c r="B72" s="299" t="s">
        <v>567</v>
      </c>
      <c r="C72" s="293">
        <v>7</v>
      </c>
      <c r="D72" s="293">
        <v>1</v>
      </c>
      <c r="E72" s="294">
        <v>5225603</v>
      </c>
      <c r="F72" s="836">
        <v>411</v>
      </c>
      <c r="G72" s="317">
        <v>73007</v>
      </c>
      <c r="H72" s="317">
        <v>34993</v>
      </c>
      <c r="I72" s="317">
        <v>0</v>
      </c>
      <c r="J72" s="911" t="s">
        <v>350</v>
      </c>
      <c r="K72" s="896"/>
    </row>
    <row r="73" spans="1:11" s="869" customFormat="1" ht="25.5" hidden="1" x14ac:dyDescent="0.2">
      <c r="A73" s="361" t="s">
        <v>750</v>
      </c>
      <c r="B73" s="355" t="s">
        <v>567</v>
      </c>
      <c r="C73" s="362">
        <v>7</v>
      </c>
      <c r="D73" s="362">
        <v>1</v>
      </c>
      <c r="E73" s="363">
        <v>5224400</v>
      </c>
      <c r="F73" s="835"/>
      <c r="G73" s="359">
        <f>G74</f>
        <v>0</v>
      </c>
      <c r="H73" s="359"/>
      <c r="I73" s="359"/>
      <c r="J73" s="910"/>
      <c r="K73" s="899"/>
    </row>
    <row r="74" spans="1:11" hidden="1" x14ac:dyDescent="0.2">
      <c r="A74" s="839" t="s">
        <v>588</v>
      </c>
      <c r="B74" s="299" t="s">
        <v>567</v>
      </c>
      <c r="C74" s="293">
        <v>7</v>
      </c>
      <c r="D74" s="293">
        <v>1</v>
      </c>
      <c r="E74" s="294">
        <v>5224400</v>
      </c>
      <c r="F74" s="836">
        <v>400</v>
      </c>
      <c r="G74" s="317">
        <f>G75</f>
        <v>0</v>
      </c>
      <c r="H74" s="317"/>
      <c r="I74" s="317"/>
      <c r="J74" s="911"/>
      <c r="K74" s="896"/>
    </row>
    <row r="75" spans="1:11" ht="38.25" hidden="1" x14ac:dyDescent="0.2">
      <c r="A75" s="839" t="s">
        <v>589</v>
      </c>
      <c r="B75" s="299" t="s">
        <v>567</v>
      </c>
      <c r="C75" s="293">
        <v>7</v>
      </c>
      <c r="D75" s="293">
        <v>1</v>
      </c>
      <c r="E75" s="294">
        <v>5224400</v>
      </c>
      <c r="F75" s="836">
        <v>411</v>
      </c>
      <c r="G75" s="317"/>
      <c r="H75" s="317"/>
      <c r="I75" s="317"/>
      <c r="J75" s="911"/>
      <c r="K75" s="896"/>
    </row>
    <row r="76" spans="1:11" s="869" customFormat="1" hidden="1" x14ac:dyDescent="0.2">
      <c r="A76" s="838" t="s">
        <v>240</v>
      </c>
      <c r="B76" s="759" t="s">
        <v>567</v>
      </c>
      <c r="C76" s="355" t="s">
        <v>157</v>
      </c>
      <c r="D76" s="355" t="s">
        <v>144</v>
      </c>
      <c r="E76" s="363"/>
      <c r="F76" s="835"/>
      <c r="G76" s="359">
        <f t="shared" ref="G76:G78" si="20">G77</f>
        <v>0</v>
      </c>
      <c r="H76" s="359"/>
      <c r="I76" s="359"/>
      <c r="J76" s="910"/>
      <c r="K76" s="899"/>
    </row>
    <row r="77" spans="1:11" s="869" customFormat="1" ht="25.5" hidden="1" customHeight="1" x14ac:dyDescent="0.2">
      <c r="A77" s="913" t="s">
        <v>749</v>
      </c>
      <c r="B77" s="355" t="s">
        <v>567</v>
      </c>
      <c r="C77" s="362">
        <v>7</v>
      </c>
      <c r="D77" s="362">
        <v>2</v>
      </c>
      <c r="E77" s="363">
        <v>5225603</v>
      </c>
      <c r="F77" s="835"/>
      <c r="G77" s="359">
        <f t="shared" si="20"/>
        <v>0</v>
      </c>
      <c r="H77" s="359"/>
      <c r="I77" s="359"/>
      <c r="J77" s="910"/>
      <c r="K77" s="899"/>
    </row>
    <row r="78" spans="1:11" ht="18.75" hidden="1" customHeight="1" x14ac:dyDescent="0.2">
      <c r="A78" s="839" t="s">
        <v>588</v>
      </c>
      <c r="B78" s="299" t="s">
        <v>567</v>
      </c>
      <c r="C78" s="293">
        <v>7</v>
      </c>
      <c r="D78" s="293">
        <v>2</v>
      </c>
      <c r="E78" s="294">
        <v>5225603</v>
      </c>
      <c r="F78" s="836">
        <v>400</v>
      </c>
      <c r="G78" s="317">
        <f t="shared" si="20"/>
        <v>0</v>
      </c>
      <c r="H78" s="317"/>
      <c r="I78" s="317"/>
      <c r="J78" s="911"/>
      <c r="K78" s="896"/>
    </row>
    <row r="79" spans="1:11" ht="24" hidden="1" customHeight="1" x14ac:dyDescent="0.2">
      <c r="A79" s="839" t="s">
        <v>589</v>
      </c>
      <c r="B79" s="299" t="s">
        <v>567</v>
      </c>
      <c r="C79" s="293">
        <v>7</v>
      </c>
      <c r="D79" s="293">
        <v>2</v>
      </c>
      <c r="E79" s="294">
        <v>5225603</v>
      </c>
      <c r="F79" s="836">
        <v>411</v>
      </c>
      <c r="G79" s="317"/>
      <c r="H79" s="317"/>
      <c r="I79" s="317"/>
      <c r="J79" s="911"/>
      <c r="K79" s="896"/>
    </row>
    <row r="80" spans="1:11" ht="17.25" hidden="1" customHeight="1" x14ac:dyDescent="0.2">
      <c r="A80" s="361" t="s">
        <v>252</v>
      </c>
      <c r="B80" s="355" t="s">
        <v>567</v>
      </c>
      <c r="C80" s="362">
        <v>7</v>
      </c>
      <c r="D80" s="362">
        <v>7</v>
      </c>
      <c r="E80" s="363" t="s">
        <v>358</v>
      </c>
      <c r="F80" s="836"/>
      <c r="G80" s="359">
        <f>G81</f>
        <v>0</v>
      </c>
      <c r="H80" s="359"/>
      <c r="I80" s="359"/>
      <c r="J80" s="911"/>
      <c r="K80" s="896"/>
    </row>
    <row r="81" spans="1:11" ht="24" hidden="1" customHeight="1" x14ac:dyDescent="0.2">
      <c r="A81" s="361" t="s">
        <v>730</v>
      </c>
      <c r="B81" s="355" t="s">
        <v>567</v>
      </c>
      <c r="C81" s="362">
        <v>7</v>
      </c>
      <c r="D81" s="362">
        <v>7</v>
      </c>
      <c r="E81" s="363">
        <v>4320200</v>
      </c>
      <c r="F81" s="836"/>
      <c r="G81" s="359">
        <f>G82</f>
        <v>0</v>
      </c>
      <c r="H81" s="359"/>
      <c r="I81" s="359"/>
      <c r="J81" s="911"/>
      <c r="K81" s="896"/>
    </row>
    <row r="82" spans="1:11" hidden="1" x14ac:dyDescent="0.2">
      <c r="A82" s="312" t="s">
        <v>582</v>
      </c>
      <c r="B82" s="299" t="s">
        <v>567</v>
      </c>
      <c r="C82" s="293">
        <v>7</v>
      </c>
      <c r="D82" s="293">
        <v>7</v>
      </c>
      <c r="E82" s="294">
        <v>4320200</v>
      </c>
      <c r="F82" s="836">
        <v>610</v>
      </c>
      <c r="G82" s="317">
        <f>G83</f>
        <v>0</v>
      </c>
      <c r="H82" s="317"/>
      <c r="I82" s="317"/>
      <c r="J82" s="911"/>
      <c r="K82" s="896"/>
    </row>
    <row r="83" spans="1:11" hidden="1" x14ac:dyDescent="0.2">
      <c r="A83" s="312" t="s">
        <v>584</v>
      </c>
      <c r="B83" s="299" t="s">
        <v>567</v>
      </c>
      <c r="C83" s="293">
        <v>7</v>
      </c>
      <c r="D83" s="293">
        <v>7</v>
      </c>
      <c r="E83" s="294">
        <v>4320200</v>
      </c>
      <c r="F83" s="836">
        <v>612</v>
      </c>
      <c r="G83" s="317"/>
      <c r="H83" s="317"/>
      <c r="I83" s="317"/>
      <c r="J83" s="911"/>
      <c r="K83" s="896"/>
    </row>
    <row r="84" spans="1:11" s="869" customFormat="1" x14ac:dyDescent="0.2">
      <c r="A84" s="361" t="s">
        <v>722</v>
      </c>
      <c r="B84" s="355" t="s">
        <v>567</v>
      </c>
      <c r="C84" s="362">
        <v>8</v>
      </c>
      <c r="D84" s="362" t="s">
        <v>358</v>
      </c>
      <c r="E84" s="363" t="s">
        <v>358</v>
      </c>
      <c r="F84" s="835" t="s">
        <v>358</v>
      </c>
      <c r="G84" s="359">
        <f t="shared" ref="G84:I86" si="21">G85</f>
        <v>790.5</v>
      </c>
      <c r="H84" s="359">
        <f t="shared" si="21"/>
        <v>960.5</v>
      </c>
      <c r="I84" s="359">
        <f t="shared" si="21"/>
        <v>0</v>
      </c>
      <c r="J84" s="910" t="s">
        <v>350</v>
      </c>
      <c r="K84" s="899"/>
    </row>
    <row r="85" spans="1:11" s="869" customFormat="1" x14ac:dyDescent="0.2">
      <c r="A85" s="361" t="s">
        <v>288</v>
      </c>
      <c r="B85" s="355" t="s">
        <v>567</v>
      </c>
      <c r="C85" s="362">
        <v>8</v>
      </c>
      <c r="D85" s="362">
        <v>1</v>
      </c>
      <c r="E85" s="363" t="s">
        <v>358</v>
      </c>
      <c r="F85" s="835" t="s">
        <v>358</v>
      </c>
      <c r="G85" s="359">
        <f t="shared" si="21"/>
        <v>790.5</v>
      </c>
      <c r="H85" s="359">
        <f t="shared" si="21"/>
        <v>960.5</v>
      </c>
      <c r="I85" s="359">
        <f t="shared" si="21"/>
        <v>0</v>
      </c>
      <c r="J85" s="910" t="s">
        <v>350</v>
      </c>
      <c r="K85" s="899"/>
    </row>
    <row r="86" spans="1:11" s="869" customFormat="1" ht="13.5" customHeight="1" x14ac:dyDescent="0.2">
      <c r="A86" s="361" t="s">
        <v>585</v>
      </c>
      <c r="B86" s="355" t="s">
        <v>567</v>
      </c>
      <c r="C86" s="362">
        <v>8</v>
      </c>
      <c r="D86" s="362">
        <v>1</v>
      </c>
      <c r="E86" s="363">
        <v>5220000</v>
      </c>
      <c r="F86" s="835" t="s">
        <v>358</v>
      </c>
      <c r="G86" s="359">
        <f t="shared" si="21"/>
        <v>790.5</v>
      </c>
      <c r="H86" s="359">
        <f t="shared" si="21"/>
        <v>960.5</v>
      </c>
      <c r="I86" s="359">
        <f t="shared" si="21"/>
        <v>0</v>
      </c>
      <c r="J86" s="910" t="s">
        <v>350</v>
      </c>
      <c r="K86" s="899"/>
    </row>
    <row r="87" spans="1:11" s="869" customFormat="1" ht="23.25" customHeight="1" x14ac:dyDescent="0.2">
      <c r="A87" s="361" t="s">
        <v>601</v>
      </c>
      <c r="B87" s="355" t="s">
        <v>567</v>
      </c>
      <c r="C87" s="362">
        <v>8</v>
      </c>
      <c r="D87" s="362">
        <v>1</v>
      </c>
      <c r="E87" s="363">
        <v>5222800</v>
      </c>
      <c r="F87" s="835" t="s">
        <v>358</v>
      </c>
      <c r="G87" s="359">
        <f>G88+G91+G94</f>
        <v>790.5</v>
      </c>
      <c r="H87" s="359">
        <f>H88+H91+H94</f>
        <v>960.5</v>
      </c>
      <c r="I87" s="359">
        <f>I88+I91+I94</f>
        <v>0</v>
      </c>
      <c r="J87" s="910" t="s">
        <v>350</v>
      </c>
      <c r="K87" s="899"/>
    </row>
    <row r="88" spans="1:11" s="869" customFormat="1" ht="13.5" customHeight="1" x14ac:dyDescent="0.2">
      <c r="A88" s="361" t="s">
        <v>603</v>
      </c>
      <c r="B88" s="355" t="s">
        <v>567</v>
      </c>
      <c r="C88" s="362">
        <v>8</v>
      </c>
      <c r="D88" s="362">
        <v>1</v>
      </c>
      <c r="E88" s="363">
        <v>5222806</v>
      </c>
      <c r="F88" s="835" t="s">
        <v>358</v>
      </c>
      <c r="G88" s="359">
        <f>G89</f>
        <v>790.5</v>
      </c>
      <c r="H88" s="359">
        <f t="shared" ref="H88:I89" si="22">H89</f>
        <v>960.5</v>
      </c>
      <c r="I88" s="359">
        <f t="shared" si="22"/>
        <v>0</v>
      </c>
      <c r="J88" s="910" t="s">
        <v>350</v>
      </c>
      <c r="K88" s="899"/>
    </row>
    <row r="89" spans="1:11" x14ac:dyDescent="0.2">
      <c r="A89" s="312" t="s">
        <v>582</v>
      </c>
      <c r="B89" s="299" t="s">
        <v>567</v>
      </c>
      <c r="C89" s="293">
        <v>8</v>
      </c>
      <c r="D89" s="293">
        <v>1</v>
      </c>
      <c r="E89" s="294">
        <v>5222806</v>
      </c>
      <c r="F89" s="836">
        <v>610</v>
      </c>
      <c r="G89" s="317">
        <f>G90</f>
        <v>790.5</v>
      </c>
      <c r="H89" s="317">
        <f t="shared" si="22"/>
        <v>960.5</v>
      </c>
      <c r="I89" s="317">
        <f t="shared" si="22"/>
        <v>0</v>
      </c>
      <c r="J89" s="911" t="s">
        <v>350</v>
      </c>
      <c r="K89" s="896"/>
    </row>
    <row r="90" spans="1:11" x14ac:dyDescent="0.2">
      <c r="A90" s="312" t="s">
        <v>584</v>
      </c>
      <c r="B90" s="299" t="s">
        <v>567</v>
      </c>
      <c r="C90" s="293">
        <v>8</v>
      </c>
      <c r="D90" s="293">
        <v>1</v>
      </c>
      <c r="E90" s="294">
        <v>5222806</v>
      </c>
      <c r="F90" s="836">
        <v>612</v>
      </c>
      <c r="G90" s="317">
        <v>790.5</v>
      </c>
      <c r="H90" s="317">
        <v>960.5</v>
      </c>
      <c r="I90" s="317"/>
      <c r="J90" s="911" t="s">
        <v>350</v>
      </c>
      <c r="K90" s="896"/>
    </row>
    <row r="91" spans="1:11" s="869" customFormat="1" hidden="1" x14ac:dyDescent="0.2">
      <c r="A91" s="361" t="s">
        <v>604</v>
      </c>
      <c r="B91" s="355" t="s">
        <v>567</v>
      </c>
      <c r="C91" s="362">
        <v>8</v>
      </c>
      <c r="D91" s="362">
        <v>1</v>
      </c>
      <c r="E91" s="363">
        <v>5222807</v>
      </c>
      <c r="F91" s="835" t="s">
        <v>358</v>
      </c>
      <c r="G91" s="359">
        <f>G92</f>
        <v>0</v>
      </c>
      <c r="H91" s="359">
        <f t="shared" ref="H91:H92" si="23">H92</f>
        <v>0</v>
      </c>
      <c r="I91" s="359">
        <f t="shared" ref="I91:I92" si="24">I92</f>
        <v>0</v>
      </c>
      <c r="J91" s="910" t="s">
        <v>350</v>
      </c>
      <c r="K91" s="899"/>
    </row>
    <row r="92" spans="1:11" hidden="1" x14ac:dyDescent="0.2">
      <c r="A92" s="312" t="s">
        <v>598</v>
      </c>
      <c r="B92" s="299" t="s">
        <v>567</v>
      </c>
      <c r="C92" s="293">
        <v>8</v>
      </c>
      <c r="D92" s="293">
        <v>1</v>
      </c>
      <c r="E92" s="294">
        <v>5222807</v>
      </c>
      <c r="F92" s="836">
        <v>620</v>
      </c>
      <c r="G92" s="317">
        <f>G93</f>
        <v>0</v>
      </c>
      <c r="H92" s="317">
        <f t="shared" si="23"/>
        <v>0</v>
      </c>
      <c r="I92" s="317">
        <f t="shared" si="24"/>
        <v>0</v>
      </c>
      <c r="J92" s="911" t="s">
        <v>350</v>
      </c>
      <c r="K92" s="896"/>
    </row>
    <row r="93" spans="1:11" hidden="1" x14ac:dyDescent="0.2">
      <c r="A93" s="312" t="s">
        <v>600</v>
      </c>
      <c r="B93" s="299" t="s">
        <v>567</v>
      </c>
      <c r="C93" s="293">
        <v>8</v>
      </c>
      <c r="D93" s="293">
        <v>1</v>
      </c>
      <c r="E93" s="294">
        <v>5222807</v>
      </c>
      <c r="F93" s="836">
        <v>622</v>
      </c>
      <c r="G93" s="317"/>
      <c r="H93" s="317"/>
      <c r="I93" s="317"/>
      <c r="J93" s="911" t="s">
        <v>350</v>
      </c>
      <c r="K93" s="896"/>
    </row>
    <row r="94" spans="1:11" s="869" customFormat="1" ht="25.5" hidden="1" x14ac:dyDescent="0.2">
      <c r="A94" s="913" t="s">
        <v>748</v>
      </c>
      <c r="B94" s="355" t="s">
        <v>567</v>
      </c>
      <c r="C94" s="362">
        <v>8</v>
      </c>
      <c r="D94" s="362">
        <v>1</v>
      </c>
      <c r="E94" s="363">
        <v>5222811</v>
      </c>
      <c r="F94" s="835"/>
      <c r="G94" s="359">
        <f>G95</f>
        <v>0</v>
      </c>
      <c r="H94" s="359"/>
      <c r="I94" s="359"/>
      <c r="J94" s="910"/>
      <c r="K94" s="899"/>
    </row>
    <row r="95" spans="1:11" hidden="1" x14ac:dyDescent="0.2">
      <c r="A95" s="839" t="s">
        <v>588</v>
      </c>
      <c r="B95" s="299" t="s">
        <v>567</v>
      </c>
      <c r="C95" s="293">
        <v>8</v>
      </c>
      <c r="D95" s="293">
        <v>1</v>
      </c>
      <c r="E95" s="294">
        <v>5222811</v>
      </c>
      <c r="F95" s="836">
        <v>400</v>
      </c>
      <c r="G95" s="317">
        <f>G96</f>
        <v>0</v>
      </c>
      <c r="H95" s="317"/>
      <c r="I95" s="317"/>
      <c r="J95" s="911"/>
      <c r="K95" s="896"/>
    </row>
    <row r="96" spans="1:11" ht="38.25" hidden="1" x14ac:dyDescent="0.2">
      <c r="A96" s="839" t="s">
        <v>589</v>
      </c>
      <c r="B96" s="299" t="s">
        <v>567</v>
      </c>
      <c r="C96" s="293">
        <v>8</v>
      </c>
      <c r="D96" s="293">
        <v>1</v>
      </c>
      <c r="E96" s="294">
        <v>5222811</v>
      </c>
      <c r="F96" s="836">
        <v>411</v>
      </c>
      <c r="G96" s="317"/>
      <c r="H96" s="317"/>
      <c r="I96" s="317"/>
      <c r="J96" s="911"/>
      <c r="K96" s="896"/>
    </row>
    <row r="97" spans="1:11" s="869" customFormat="1" ht="16.5" hidden="1" customHeight="1" x14ac:dyDescent="0.2">
      <c r="A97" s="361" t="s">
        <v>366</v>
      </c>
      <c r="B97" s="355" t="s">
        <v>567</v>
      </c>
      <c r="C97" s="362">
        <v>9</v>
      </c>
      <c r="D97" s="362" t="s">
        <v>358</v>
      </c>
      <c r="E97" s="363" t="s">
        <v>358</v>
      </c>
      <c r="F97" s="835" t="s">
        <v>358</v>
      </c>
      <c r="G97" s="359">
        <f t="shared" ref="G97:G101" si="25">G98</f>
        <v>0</v>
      </c>
      <c r="H97" s="359">
        <v>0</v>
      </c>
      <c r="I97" s="359">
        <v>0</v>
      </c>
      <c r="J97" s="910"/>
      <c r="K97" s="899"/>
    </row>
    <row r="98" spans="1:11" s="869" customFormat="1" ht="16.5" hidden="1" customHeight="1" x14ac:dyDescent="0.2">
      <c r="A98" s="361" t="s">
        <v>296</v>
      </c>
      <c r="B98" s="355" t="s">
        <v>567</v>
      </c>
      <c r="C98" s="362">
        <v>9</v>
      </c>
      <c r="D98" s="362">
        <v>9</v>
      </c>
      <c r="E98" s="363" t="s">
        <v>358</v>
      </c>
      <c r="F98" s="835" t="s">
        <v>358</v>
      </c>
      <c r="G98" s="359">
        <f>G99</f>
        <v>0</v>
      </c>
      <c r="H98" s="359">
        <v>0</v>
      </c>
      <c r="I98" s="359">
        <v>0</v>
      </c>
      <c r="J98" s="910"/>
      <c r="K98" s="899"/>
    </row>
    <row r="99" spans="1:11" ht="25.5" hidden="1" x14ac:dyDescent="0.2">
      <c r="A99" s="312" t="s">
        <v>610</v>
      </c>
      <c r="B99" s="299" t="s">
        <v>567</v>
      </c>
      <c r="C99" s="293">
        <v>9</v>
      </c>
      <c r="D99" s="293">
        <v>9</v>
      </c>
      <c r="E99" s="294">
        <v>5225800</v>
      </c>
      <c r="F99" s="836" t="s">
        <v>358</v>
      </c>
      <c r="G99" s="317">
        <f t="shared" si="25"/>
        <v>0</v>
      </c>
      <c r="H99" s="317">
        <v>0</v>
      </c>
      <c r="I99" s="317">
        <v>0</v>
      </c>
      <c r="J99" s="911"/>
      <c r="K99" s="896"/>
    </row>
    <row r="100" spans="1:11" ht="25.5" hidden="1" x14ac:dyDescent="0.2">
      <c r="A100" s="312" t="s">
        <v>611</v>
      </c>
      <c r="B100" s="299" t="s">
        <v>567</v>
      </c>
      <c r="C100" s="293">
        <v>9</v>
      </c>
      <c r="D100" s="293">
        <v>9</v>
      </c>
      <c r="E100" s="294">
        <v>5225804</v>
      </c>
      <c r="F100" s="836" t="s">
        <v>358</v>
      </c>
      <c r="G100" s="317">
        <f t="shared" si="25"/>
        <v>0</v>
      </c>
      <c r="H100" s="317">
        <v>0</v>
      </c>
      <c r="I100" s="317">
        <v>0</v>
      </c>
      <c r="J100" s="911"/>
      <c r="K100" s="896"/>
    </row>
    <row r="101" spans="1:11" hidden="1" x14ac:dyDescent="0.2">
      <c r="A101" s="839" t="s">
        <v>588</v>
      </c>
      <c r="B101" s="299" t="s">
        <v>567</v>
      </c>
      <c r="C101" s="293">
        <v>9</v>
      </c>
      <c r="D101" s="293">
        <v>9</v>
      </c>
      <c r="E101" s="294">
        <v>5225804</v>
      </c>
      <c r="F101" s="836">
        <v>400</v>
      </c>
      <c r="G101" s="317">
        <f t="shared" si="25"/>
        <v>0</v>
      </c>
      <c r="H101" s="317">
        <v>0</v>
      </c>
      <c r="I101" s="317">
        <v>0</v>
      </c>
      <c r="J101" s="911"/>
      <c r="K101" s="896"/>
    </row>
    <row r="102" spans="1:11" ht="38.25" hidden="1" x14ac:dyDescent="0.2">
      <c r="A102" s="839" t="s">
        <v>589</v>
      </c>
      <c r="B102" s="299" t="s">
        <v>567</v>
      </c>
      <c r="C102" s="293">
        <v>9</v>
      </c>
      <c r="D102" s="293">
        <v>9</v>
      </c>
      <c r="E102" s="294">
        <v>5225804</v>
      </c>
      <c r="F102" s="836">
        <v>411</v>
      </c>
      <c r="G102" s="317"/>
      <c r="H102" s="317">
        <v>0</v>
      </c>
      <c r="I102" s="317">
        <v>0</v>
      </c>
      <c r="J102" s="911"/>
      <c r="K102" s="896"/>
    </row>
    <row r="103" spans="1:11" s="869" customFormat="1" x14ac:dyDescent="0.2">
      <c r="A103" s="361" t="s">
        <v>370</v>
      </c>
      <c r="B103" s="355" t="s">
        <v>567</v>
      </c>
      <c r="C103" s="362">
        <v>11</v>
      </c>
      <c r="D103" s="362" t="s">
        <v>358</v>
      </c>
      <c r="E103" s="363" t="s">
        <v>358</v>
      </c>
      <c r="F103" s="835" t="s">
        <v>358</v>
      </c>
      <c r="G103" s="359">
        <f t="shared" ref="G103:I107" si="26">G104</f>
        <v>95200</v>
      </c>
      <c r="H103" s="359">
        <f t="shared" si="26"/>
        <v>78136</v>
      </c>
      <c r="I103" s="359">
        <f t="shared" si="26"/>
        <v>0</v>
      </c>
      <c r="J103" s="910" t="s">
        <v>350</v>
      </c>
      <c r="K103" s="899"/>
    </row>
    <row r="104" spans="1:11" s="869" customFormat="1" x14ac:dyDescent="0.2">
      <c r="A104" s="361" t="s">
        <v>318</v>
      </c>
      <c r="B104" s="355" t="s">
        <v>567</v>
      </c>
      <c r="C104" s="362">
        <v>11</v>
      </c>
      <c r="D104" s="362">
        <v>2</v>
      </c>
      <c r="E104" s="363" t="s">
        <v>358</v>
      </c>
      <c r="F104" s="835" t="s">
        <v>358</v>
      </c>
      <c r="G104" s="359">
        <f t="shared" si="26"/>
        <v>95200</v>
      </c>
      <c r="H104" s="359">
        <f t="shared" si="26"/>
        <v>78136</v>
      </c>
      <c r="I104" s="359">
        <f t="shared" si="26"/>
        <v>0</v>
      </c>
      <c r="J104" s="910" t="s">
        <v>350</v>
      </c>
      <c r="K104" s="899"/>
    </row>
    <row r="105" spans="1:11" x14ac:dyDescent="0.2">
      <c r="A105" s="312" t="s">
        <v>585</v>
      </c>
      <c r="B105" s="299" t="s">
        <v>567</v>
      </c>
      <c r="C105" s="293">
        <v>11</v>
      </c>
      <c r="D105" s="293">
        <v>2</v>
      </c>
      <c r="E105" s="294">
        <v>5220000</v>
      </c>
      <c r="F105" s="836" t="s">
        <v>358</v>
      </c>
      <c r="G105" s="317">
        <f t="shared" si="26"/>
        <v>95200</v>
      </c>
      <c r="H105" s="317">
        <f t="shared" si="26"/>
        <v>78136</v>
      </c>
      <c r="I105" s="317">
        <f t="shared" si="26"/>
        <v>0</v>
      </c>
      <c r="J105" s="911" t="s">
        <v>350</v>
      </c>
      <c r="K105" s="896"/>
    </row>
    <row r="106" spans="1:11" ht="36.75" customHeight="1" x14ac:dyDescent="0.2">
      <c r="A106" s="312" t="s">
        <v>628</v>
      </c>
      <c r="B106" s="299" t="s">
        <v>567</v>
      </c>
      <c r="C106" s="293">
        <v>11</v>
      </c>
      <c r="D106" s="293">
        <v>2</v>
      </c>
      <c r="E106" s="294">
        <v>5223500</v>
      </c>
      <c r="F106" s="836" t="s">
        <v>358</v>
      </c>
      <c r="G106" s="317">
        <f t="shared" si="26"/>
        <v>95200</v>
      </c>
      <c r="H106" s="317">
        <f t="shared" si="26"/>
        <v>78136</v>
      </c>
      <c r="I106" s="317">
        <f t="shared" si="26"/>
        <v>0</v>
      </c>
      <c r="J106" s="911" t="s">
        <v>350</v>
      </c>
      <c r="K106" s="896"/>
    </row>
    <row r="107" spans="1:11" ht="15.75" customHeight="1" x14ac:dyDescent="0.2">
      <c r="A107" s="839" t="s">
        <v>588</v>
      </c>
      <c r="B107" s="299" t="s">
        <v>567</v>
      </c>
      <c r="C107" s="293">
        <v>11</v>
      </c>
      <c r="D107" s="293">
        <v>2</v>
      </c>
      <c r="E107" s="294">
        <v>5223500</v>
      </c>
      <c r="F107" s="836">
        <v>400</v>
      </c>
      <c r="G107" s="317">
        <f t="shared" si="26"/>
        <v>95200</v>
      </c>
      <c r="H107" s="317">
        <f t="shared" si="26"/>
        <v>78136</v>
      </c>
      <c r="I107" s="317">
        <f t="shared" si="26"/>
        <v>0</v>
      </c>
      <c r="J107" s="911" t="s">
        <v>350</v>
      </c>
      <c r="K107" s="896"/>
    </row>
    <row r="108" spans="1:11" ht="42.75" customHeight="1" x14ac:dyDescent="0.2">
      <c r="A108" s="839" t="s">
        <v>589</v>
      </c>
      <c r="B108" s="299" t="s">
        <v>567</v>
      </c>
      <c r="C108" s="293">
        <v>11</v>
      </c>
      <c r="D108" s="293">
        <v>2</v>
      </c>
      <c r="E108" s="294">
        <v>5223500</v>
      </c>
      <c r="F108" s="836">
        <v>411</v>
      </c>
      <c r="G108" s="317">
        <v>95200</v>
      </c>
      <c r="H108" s="317">
        <v>78136</v>
      </c>
      <c r="I108" s="317">
        <v>0</v>
      </c>
      <c r="J108" s="911" t="s">
        <v>350</v>
      </c>
      <c r="K108" s="896"/>
    </row>
    <row r="109" spans="1:11" s="869" customFormat="1" x14ac:dyDescent="0.2">
      <c r="A109" s="361" t="s">
        <v>83</v>
      </c>
      <c r="B109" s="355" t="s">
        <v>631</v>
      </c>
      <c r="C109" s="362"/>
      <c r="D109" s="362"/>
      <c r="E109" s="363"/>
      <c r="F109" s="835"/>
      <c r="G109" s="359">
        <f>SUM(G114+G119+G110+G133+G139)</f>
        <v>2758.9</v>
      </c>
      <c r="H109" s="359">
        <f t="shared" ref="H109:I109" si="27">SUM(H114+H119+H110+H133+H139)</f>
        <v>1280</v>
      </c>
      <c r="I109" s="359">
        <f t="shared" si="27"/>
        <v>1631.5</v>
      </c>
      <c r="J109" s="910"/>
      <c r="K109" s="899"/>
    </row>
    <row r="110" spans="1:11" s="869" customFormat="1" ht="25.5" hidden="1" x14ac:dyDescent="0.2">
      <c r="A110" s="309" t="s">
        <v>359</v>
      </c>
      <c r="B110" s="355" t="s">
        <v>631</v>
      </c>
      <c r="C110" s="362">
        <v>3</v>
      </c>
      <c r="D110" s="362"/>
      <c r="E110" s="363"/>
      <c r="F110" s="835"/>
      <c r="G110" s="359">
        <f t="shared" ref="G110:G112" si="28">G111</f>
        <v>0</v>
      </c>
      <c r="H110" s="359"/>
      <c r="I110" s="359"/>
      <c r="J110" s="910"/>
      <c r="K110" s="899"/>
    </row>
    <row r="111" spans="1:11" s="869" customFormat="1" ht="38.25" hidden="1" x14ac:dyDescent="0.2">
      <c r="A111" s="972" t="s">
        <v>179</v>
      </c>
      <c r="B111" s="355" t="s">
        <v>631</v>
      </c>
      <c r="C111" s="362">
        <v>3</v>
      </c>
      <c r="D111" s="362">
        <v>9</v>
      </c>
      <c r="E111" s="363"/>
      <c r="F111" s="835"/>
      <c r="G111" s="359">
        <f t="shared" si="28"/>
        <v>0</v>
      </c>
      <c r="H111" s="359"/>
      <c r="I111" s="359"/>
      <c r="J111" s="910"/>
      <c r="K111" s="899"/>
    </row>
    <row r="112" spans="1:11" hidden="1" x14ac:dyDescent="0.2">
      <c r="A112" s="312" t="s">
        <v>725</v>
      </c>
      <c r="B112" s="299" t="s">
        <v>631</v>
      </c>
      <c r="C112" s="293">
        <v>3</v>
      </c>
      <c r="D112" s="293">
        <v>9</v>
      </c>
      <c r="E112" s="294">
        <v>5227600</v>
      </c>
      <c r="F112" s="836">
        <v>240</v>
      </c>
      <c r="G112" s="317">
        <f t="shared" si="28"/>
        <v>0</v>
      </c>
      <c r="H112" s="317"/>
      <c r="I112" s="317"/>
      <c r="J112" s="911"/>
      <c r="K112" s="896"/>
    </row>
    <row r="113" spans="1:11" ht="25.5" hidden="1" x14ac:dyDescent="0.2">
      <c r="A113" s="312" t="s">
        <v>804</v>
      </c>
      <c r="B113" s="299" t="s">
        <v>631</v>
      </c>
      <c r="C113" s="293">
        <v>3</v>
      </c>
      <c r="D113" s="293">
        <v>9</v>
      </c>
      <c r="E113" s="294">
        <v>5227600</v>
      </c>
      <c r="F113" s="836">
        <v>244</v>
      </c>
      <c r="G113" s="317"/>
      <c r="H113" s="317"/>
      <c r="I113" s="317"/>
      <c r="J113" s="911"/>
      <c r="K113" s="896"/>
    </row>
    <row r="114" spans="1:11" hidden="1" x14ac:dyDescent="0.2">
      <c r="A114" s="361" t="s">
        <v>360</v>
      </c>
      <c r="B114" s="355" t="s">
        <v>631</v>
      </c>
      <c r="C114" s="362">
        <v>4</v>
      </c>
      <c r="D114" s="362"/>
      <c r="E114" s="363"/>
      <c r="F114" s="835"/>
      <c r="G114" s="359">
        <f>SUM(G115)</f>
        <v>0</v>
      </c>
      <c r="H114" s="359">
        <f t="shared" ref="H114:I117" si="29">SUM(H115)</f>
        <v>0</v>
      </c>
      <c r="I114" s="359">
        <f t="shared" si="29"/>
        <v>0</v>
      </c>
      <c r="J114" s="911"/>
      <c r="K114" s="896"/>
    </row>
    <row r="115" spans="1:11" ht="16.5" hidden="1" customHeight="1" x14ac:dyDescent="0.2">
      <c r="A115" s="361" t="s">
        <v>807</v>
      </c>
      <c r="B115" s="355" t="s">
        <v>631</v>
      </c>
      <c r="C115" s="362">
        <v>4</v>
      </c>
      <c r="D115" s="362">
        <v>12</v>
      </c>
      <c r="E115" s="363"/>
      <c r="F115" s="835"/>
      <c r="G115" s="359">
        <f>SUM(G116)</f>
        <v>0</v>
      </c>
      <c r="H115" s="359">
        <f t="shared" si="29"/>
        <v>0</v>
      </c>
      <c r="I115" s="359">
        <f t="shared" si="29"/>
        <v>0</v>
      </c>
      <c r="J115" s="911"/>
      <c r="K115" s="896"/>
    </row>
    <row r="116" spans="1:11" ht="38.25" hidden="1" customHeight="1" x14ac:dyDescent="0.2">
      <c r="A116" s="312" t="s">
        <v>1225</v>
      </c>
      <c r="B116" s="299" t="s">
        <v>631</v>
      </c>
      <c r="C116" s="293">
        <v>4</v>
      </c>
      <c r="D116" s="293">
        <v>12</v>
      </c>
      <c r="E116" s="294">
        <v>5226300</v>
      </c>
      <c r="F116" s="836"/>
      <c r="G116" s="317">
        <f>SUM(G117)</f>
        <v>0</v>
      </c>
      <c r="H116" s="317">
        <f t="shared" si="29"/>
        <v>0</v>
      </c>
      <c r="I116" s="317">
        <f t="shared" si="29"/>
        <v>0</v>
      </c>
      <c r="J116" s="911"/>
      <c r="K116" s="896"/>
    </row>
    <row r="117" spans="1:11" ht="15.75" hidden="1" customHeight="1" x14ac:dyDescent="0.2">
      <c r="A117" s="312" t="s">
        <v>725</v>
      </c>
      <c r="B117" s="299" t="s">
        <v>631</v>
      </c>
      <c r="C117" s="293">
        <v>4</v>
      </c>
      <c r="D117" s="293">
        <v>12</v>
      </c>
      <c r="E117" s="294">
        <v>5226300</v>
      </c>
      <c r="F117" s="836">
        <v>240</v>
      </c>
      <c r="G117" s="317">
        <f>SUM(G118)</f>
        <v>0</v>
      </c>
      <c r="H117" s="317">
        <f t="shared" si="29"/>
        <v>0</v>
      </c>
      <c r="I117" s="317">
        <f t="shared" si="29"/>
        <v>0</v>
      </c>
      <c r="J117" s="911"/>
      <c r="K117" s="896"/>
    </row>
    <row r="118" spans="1:11" ht="15.75" hidden="1" customHeight="1" x14ac:dyDescent="0.2">
      <c r="A118" s="312" t="s">
        <v>804</v>
      </c>
      <c r="B118" s="299" t="s">
        <v>631</v>
      </c>
      <c r="C118" s="293">
        <v>4</v>
      </c>
      <c r="D118" s="293">
        <v>12</v>
      </c>
      <c r="E118" s="294">
        <v>5226300</v>
      </c>
      <c r="F118" s="836">
        <v>244</v>
      </c>
      <c r="G118" s="317"/>
      <c r="H118" s="317"/>
      <c r="I118" s="317"/>
      <c r="J118" s="911"/>
      <c r="K118" s="896"/>
    </row>
    <row r="119" spans="1:11" s="869" customFormat="1" ht="18" hidden="1" customHeight="1" x14ac:dyDescent="0.2">
      <c r="A119" s="361" t="s">
        <v>362</v>
      </c>
      <c r="B119" s="355" t="s">
        <v>631</v>
      </c>
      <c r="C119" s="362">
        <v>5</v>
      </c>
      <c r="D119" s="362"/>
      <c r="E119" s="363"/>
      <c r="F119" s="835"/>
      <c r="G119" s="360">
        <f>SUM(G120)</f>
        <v>0</v>
      </c>
      <c r="H119" s="360">
        <f>SUM(H120)</f>
        <v>0</v>
      </c>
      <c r="I119" s="360">
        <f>SUM(I120)</f>
        <v>0</v>
      </c>
      <c r="J119" s="910"/>
      <c r="K119" s="899"/>
    </row>
    <row r="120" spans="1:11" s="869" customFormat="1" ht="13.5" hidden="1" customHeight="1" x14ac:dyDescent="0.2">
      <c r="A120" s="361" t="s">
        <v>215</v>
      </c>
      <c r="B120" s="355" t="s">
        <v>631</v>
      </c>
      <c r="C120" s="362">
        <v>5</v>
      </c>
      <c r="D120" s="362">
        <v>1</v>
      </c>
      <c r="E120" s="363" t="s">
        <v>358</v>
      </c>
      <c r="F120" s="835" t="s">
        <v>358</v>
      </c>
      <c r="G120" s="360">
        <f>SUM(G121+G131)</f>
        <v>0</v>
      </c>
      <c r="H120" s="359"/>
      <c r="I120" s="359">
        <v>0</v>
      </c>
      <c r="J120" s="910" t="s">
        <v>350</v>
      </c>
      <c r="K120" s="899"/>
    </row>
    <row r="121" spans="1:11" s="869" customFormat="1" ht="41.25" hidden="1" customHeight="1" x14ac:dyDescent="0.2">
      <c r="A121" s="361" t="s">
        <v>797</v>
      </c>
      <c r="B121" s="355" t="s">
        <v>631</v>
      </c>
      <c r="C121" s="362">
        <v>5</v>
      </c>
      <c r="D121" s="362">
        <v>1</v>
      </c>
      <c r="E121" s="759" t="s">
        <v>796</v>
      </c>
      <c r="F121" s="835" t="s">
        <v>358</v>
      </c>
      <c r="G121" s="360">
        <f>SUM(G122+G125+G128)</f>
        <v>0</v>
      </c>
      <c r="H121" s="360"/>
      <c r="I121" s="360"/>
      <c r="J121" s="910" t="s">
        <v>350</v>
      </c>
      <c r="K121" s="899"/>
    </row>
    <row r="122" spans="1:11" s="869" customFormat="1" ht="38.25" hidden="1" x14ac:dyDescent="0.2">
      <c r="A122" s="361" t="s">
        <v>801</v>
      </c>
      <c r="B122" s="355" t="s">
        <v>631</v>
      </c>
      <c r="C122" s="362">
        <v>5</v>
      </c>
      <c r="D122" s="362">
        <v>1</v>
      </c>
      <c r="E122" s="759" t="s">
        <v>799</v>
      </c>
      <c r="F122" s="835"/>
      <c r="G122" s="359">
        <f>G123</f>
        <v>0</v>
      </c>
      <c r="H122" s="359"/>
      <c r="I122" s="359"/>
      <c r="J122" s="910"/>
      <c r="K122" s="899"/>
    </row>
    <row r="123" spans="1:11" hidden="1" x14ac:dyDescent="0.2">
      <c r="A123" s="312" t="s">
        <v>725</v>
      </c>
      <c r="B123" s="299" t="s">
        <v>631</v>
      </c>
      <c r="C123" s="293">
        <v>5</v>
      </c>
      <c r="D123" s="293">
        <v>1</v>
      </c>
      <c r="E123" s="832" t="s">
        <v>798</v>
      </c>
      <c r="F123" s="836">
        <v>240</v>
      </c>
      <c r="G123" s="317">
        <f>G124</f>
        <v>0</v>
      </c>
      <c r="H123" s="317"/>
      <c r="I123" s="317"/>
      <c r="J123" s="911"/>
      <c r="K123" s="896"/>
    </row>
    <row r="124" spans="1:11" ht="25.5" hidden="1" x14ac:dyDescent="0.2">
      <c r="A124" s="312" t="s">
        <v>804</v>
      </c>
      <c r="B124" s="299" t="s">
        <v>631</v>
      </c>
      <c r="C124" s="293">
        <v>5</v>
      </c>
      <c r="D124" s="293">
        <v>1</v>
      </c>
      <c r="E124" s="832" t="s">
        <v>798</v>
      </c>
      <c r="F124" s="836">
        <v>244</v>
      </c>
      <c r="G124" s="317"/>
      <c r="H124" s="317"/>
      <c r="I124" s="317"/>
      <c r="J124" s="911"/>
      <c r="K124" s="896"/>
    </row>
    <row r="125" spans="1:11" s="869" customFormat="1" ht="38.25" hidden="1" x14ac:dyDescent="0.2">
      <c r="A125" s="361" t="s">
        <v>802</v>
      </c>
      <c r="B125" s="355" t="s">
        <v>631</v>
      </c>
      <c r="C125" s="362">
        <v>5</v>
      </c>
      <c r="D125" s="362">
        <v>1</v>
      </c>
      <c r="E125" s="759" t="s">
        <v>800</v>
      </c>
      <c r="F125" s="835" t="s">
        <v>358</v>
      </c>
      <c r="G125" s="359">
        <f>G126</f>
        <v>0</v>
      </c>
      <c r="H125" s="359"/>
      <c r="I125" s="359">
        <v>0</v>
      </c>
      <c r="J125" s="910" t="s">
        <v>350</v>
      </c>
      <c r="K125" s="899"/>
    </row>
    <row r="126" spans="1:11" hidden="1" x14ac:dyDescent="0.2">
      <c r="A126" s="312" t="s">
        <v>725</v>
      </c>
      <c r="B126" s="299" t="s">
        <v>631</v>
      </c>
      <c r="C126" s="293">
        <v>5</v>
      </c>
      <c r="D126" s="293">
        <v>1</v>
      </c>
      <c r="E126" s="832" t="s">
        <v>803</v>
      </c>
      <c r="F126" s="836">
        <v>240</v>
      </c>
      <c r="G126" s="317">
        <f>G127</f>
        <v>0</v>
      </c>
      <c r="H126" s="460"/>
      <c r="I126" s="317"/>
      <c r="J126" s="911"/>
      <c r="K126" s="896"/>
    </row>
    <row r="127" spans="1:11" ht="25.5" hidden="1" x14ac:dyDescent="0.2">
      <c r="A127" s="312" t="s">
        <v>804</v>
      </c>
      <c r="B127" s="299" t="s">
        <v>631</v>
      </c>
      <c r="C127" s="293">
        <v>5</v>
      </c>
      <c r="D127" s="293">
        <v>1</v>
      </c>
      <c r="E127" s="832" t="s">
        <v>803</v>
      </c>
      <c r="F127" s="836">
        <v>244</v>
      </c>
      <c r="G127" s="317"/>
      <c r="H127" s="317"/>
      <c r="I127" s="317"/>
      <c r="J127" s="911"/>
      <c r="K127" s="896"/>
    </row>
    <row r="128" spans="1:11" s="869" customFormat="1" ht="39" hidden="1" customHeight="1" x14ac:dyDescent="0.2">
      <c r="A128" s="361" t="s">
        <v>806</v>
      </c>
      <c r="B128" s="355" t="s">
        <v>631</v>
      </c>
      <c r="C128" s="362">
        <v>5</v>
      </c>
      <c r="D128" s="362">
        <v>1</v>
      </c>
      <c r="E128" s="759" t="s">
        <v>805</v>
      </c>
      <c r="F128" s="835"/>
      <c r="G128" s="359">
        <f>G129</f>
        <v>0</v>
      </c>
      <c r="H128" s="359"/>
      <c r="I128" s="359"/>
      <c r="J128" s="910"/>
      <c r="K128" s="899"/>
    </row>
    <row r="129" spans="1:11" ht="21" hidden="1" customHeight="1" x14ac:dyDescent="0.2">
      <c r="A129" s="312" t="s">
        <v>725</v>
      </c>
      <c r="B129" s="299" t="s">
        <v>631</v>
      </c>
      <c r="C129" s="293">
        <v>5</v>
      </c>
      <c r="D129" s="293">
        <v>1</v>
      </c>
      <c r="E129" s="832" t="s">
        <v>805</v>
      </c>
      <c r="F129" s="836">
        <v>240</v>
      </c>
      <c r="G129" s="317">
        <f>G130</f>
        <v>0</v>
      </c>
      <c r="H129" s="317"/>
      <c r="I129" s="317"/>
      <c r="J129" s="911"/>
      <c r="K129" s="896"/>
    </row>
    <row r="130" spans="1:11" ht="18.75" hidden="1" customHeight="1" x14ac:dyDescent="0.2">
      <c r="A130" s="312" t="s">
        <v>804</v>
      </c>
      <c r="B130" s="299" t="s">
        <v>631</v>
      </c>
      <c r="C130" s="293">
        <v>5</v>
      </c>
      <c r="D130" s="293">
        <v>1</v>
      </c>
      <c r="E130" s="832" t="s">
        <v>805</v>
      </c>
      <c r="F130" s="836">
        <v>244</v>
      </c>
      <c r="G130" s="317"/>
      <c r="H130" s="317"/>
      <c r="I130" s="317"/>
      <c r="J130" s="911"/>
      <c r="K130" s="896"/>
    </row>
    <row r="131" spans="1:11" ht="64.5" hidden="1" customHeight="1" x14ac:dyDescent="0.2">
      <c r="A131" s="886" t="s">
        <v>891</v>
      </c>
      <c r="B131" s="299" t="s">
        <v>631</v>
      </c>
      <c r="C131" s="293">
        <v>5</v>
      </c>
      <c r="D131" s="293">
        <v>1</v>
      </c>
      <c r="E131" s="832" t="s">
        <v>890</v>
      </c>
      <c r="F131" s="836"/>
      <c r="G131" s="317">
        <f>SUM(G132)</f>
        <v>0</v>
      </c>
      <c r="H131" s="317"/>
      <c r="I131" s="317"/>
      <c r="J131" s="911"/>
      <c r="K131" s="896"/>
    </row>
    <row r="132" spans="1:11" ht="18" hidden="1" customHeight="1" x14ac:dyDescent="0.2">
      <c r="A132" s="312" t="s">
        <v>804</v>
      </c>
      <c r="B132" s="299" t="s">
        <v>631</v>
      </c>
      <c r="C132" s="293">
        <v>5</v>
      </c>
      <c r="D132" s="293">
        <v>1</v>
      </c>
      <c r="E132" s="832" t="s">
        <v>890</v>
      </c>
      <c r="F132" s="836">
        <v>244</v>
      </c>
      <c r="G132" s="318"/>
      <c r="H132" s="317"/>
      <c r="I132" s="317"/>
      <c r="J132" s="911"/>
      <c r="K132" s="896"/>
    </row>
    <row r="133" spans="1:11" s="869" customFormat="1" ht="18.75" customHeight="1" x14ac:dyDescent="0.2">
      <c r="A133" s="361" t="s">
        <v>364</v>
      </c>
      <c r="B133" s="355" t="s">
        <v>631</v>
      </c>
      <c r="C133" s="362">
        <v>7</v>
      </c>
      <c r="D133" s="362">
        <v>9</v>
      </c>
      <c r="E133" s="759"/>
      <c r="F133" s="835"/>
      <c r="G133" s="360">
        <f>SUM(G134)</f>
        <v>800</v>
      </c>
      <c r="H133" s="359"/>
      <c r="I133" s="359"/>
      <c r="J133" s="910"/>
      <c r="K133" s="899"/>
    </row>
    <row r="134" spans="1:11" s="869" customFormat="1" ht="31.5" customHeight="1" x14ac:dyDescent="0.2">
      <c r="A134" s="361" t="s">
        <v>1267</v>
      </c>
      <c r="B134" s="299" t="s">
        <v>631</v>
      </c>
      <c r="C134" s="293">
        <v>7</v>
      </c>
      <c r="D134" s="293">
        <v>9</v>
      </c>
      <c r="E134" s="832" t="s">
        <v>1268</v>
      </c>
      <c r="F134" s="835"/>
      <c r="G134" s="318">
        <f>SUM(G135+G137)</f>
        <v>800</v>
      </c>
      <c r="H134" s="359"/>
      <c r="I134" s="359"/>
      <c r="J134" s="910"/>
      <c r="K134" s="899"/>
    </row>
    <row r="135" spans="1:11" ht="37.5" hidden="1" customHeight="1" x14ac:dyDescent="0.2">
      <c r="A135" s="312" t="s">
        <v>1256</v>
      </c>
      <c r="B135" s="299" t="s">
        <v>631</v>
      </c>
      <c r="C135" s="293">
        <v>7</v>
      </c>
      <c r="D135" s="293">
        <v>9</v>
      </c>
      <c r="E135" s="832" t="s">
        <v>1254</v>
      </c>
      <c r="F135" s="836"/>
      <c r="G135" s="318">
        <f>SUM(G136)</f>
        <v>0</v>
      </c>
      <c r="H135" s="317"/>
      <c r="I135" s="317"/>
      <c r="J135" s="911"/>
      <c r="K135" s="896"/>
    </row>
    <row r="136" spans="1:11" ht="30.75" hidden="1" customHeight="1" x14ac:dyDescent="0.2">
      <c r="A136" s="312" t="s">
        <v>1241</v>
      </c>
      <c r="B136" s="299" t="s">
        <v>631</v>
      </c>
      <c r="C136" s="293">
        <v>7</v>
      </c>
      <c r="D136" s="293">
        <v>9</v>
      </c>
      <c r="E136" s="832" t="s">
        <v>1254</v>
      </c>
      <c r="F136" s="836">
        <v>321</v>
      </c>
      <c r="G136" s="318"/>
      <c r="H136" s="317"/>
      <c r="I136" s="317"/>
      <c r="J136" s="911"/>
      <c r="K136" s="896"/>
    </row>
    <row r="137" spans="1:11" ht="42.75" customHeight="1" x14ac:dyDescent="0.2">
      <c r="A137" s="312" t="s">
        <v>1255</v>
      </c>
      <c r="B137" s="299" t="s">
        <v>631</v>
      </c>
      <c r="C137" s="293">
        <v>7</v>
      </c>
      <c r="D137" s="293">
        <v>9</v>
      </c>
      <c r="E137" s="832" t="s">
        <v>1257</v>
      </c>
      <c r="F137" s="836"/>
      <c r="G137" s="318">
        <f>SUM(G138)</f>
        <v>800</v>
      </c>
      <c r="H137" s="317"/>
      <c r="I137" s="317"/>
      <c r="J137" s="911"/>
      <c r="K137" s="896"/>
    </row>
    <row r="138" spans="1:11" ht="30.75" customHeight="1" x14ac:dyDescent="0.2">
      <c r="A138" s="312" t="s">
        <v>1241</v>
      </c>
      <c r="B138" s="299" t="s">
        <v>631</v>
      </c>
      <c r="C138" s="293">
        <v>7</v>
      </c>
      <c r="D138" s="293">
        <v>9</v>
      </c>
      <c r="E138" s="832" t="s">
        <v>1257</v>
      </c>
      <c r="F138" s="836">
        <v>321</v>
      </c>
      <c r="G138" s="318">
        <v>800</v>
      </c>
      <c r="H138" s="317"/>
      <c r="I138" s="317"/>
      <c r="J138" s="911"/>
      <c r="K138" s="896"/>
    </row>
    <row r="139" spans="1:11" ht="19.5" customHeight="1" x14ac:dyDescent="0.2">
      <c r="A139" s="309" t="s">
        <v>367</v>
      </c>
      <c r="B139" s="355" t="s">
        <v>631</v>
      </c>
      <c r="C139" s="914" t="s">
        <v>208</v>
      </c>
      <c r="D139" s="915"/>
      <c r="E139" s="915"/>
      <c r="F139" s="835"/>
      <c r="G139" s="360">
        <f>SUM(G140)</f>
        <v>1958.9</v>
      </c>
      <c r="H139" s="360">
        <f t="shared" ref="H139:I139" si="30">SUM(H140)</f>
        <v>1280</v>
      </c>
      <c r="I139" s="360">
        <f t="shared" si="30"/>
        <v>1631.5</v>
      </c>
      <c r="J139" s="911"/>
      <c r="K139" s="896"/>
    </row>
    <row r="140" spans="1:11" ht="39" customHeight="1" x14ac:dyDescent="0.2">
      <c r="A140" s="916" t="s">
        <v>1227</v>
      </c>
      <c r="B140" s="355" t="s">
        <v>631</v>
      </c>
      <c r="C140" s="914" t="s">
        <v>208</v>
      </c>
      <c r="D140" s="915"/>
      <c r="E140" s="915"/>
      <c r="F140" s="835"/>
      <c r="G140" s="359">
        <f t="shared" ref="G140:I140" si="31">SUM(G141)</f>
        <v>1958.9</v>
      </c>
      <c r="H140" s="359">
        <f t="shared" si="31"/>
        <v>1280</v>
      </c>
      <c r="I140" s="359">
        <f t="shared" si="31"/>
        <v>1631.5</v>
      </c>
      <c r="J140" s="911"/>
      <c r="K140" s="896"/>
    </row>
    <row r="141" spans="1:11" ht="15.75" customHeight="1" x14ac:dyDescent="0.2">
      <c r="A141" s="917" t="s">
        <v>299</v>
      </c>
      <c r="B141" s="299" t="s">
        <v>631</v>
      </c>
      <c r="C141" s="914" t="s">
        <v>208</v>
      </c>
      <c r="D141" s="915" t="s">
        <v>146</v>
      </c>
      <c r="E141" s="918"/>
      <c r="F141" s="836"/>
      <c r="G141" s="317">
        <f>G142+G144</f>
        <v>1958.9</v>
      </c>
      <c r="H141" s="317">
        <f t="shared" ref="H141:I141" si="32">H142+H144</f>
        <v>1280</v>
      </c>
      <c r="I141" s="317">
        <f t="shared" si="32"/>
        <v>1631.5</v>
      </c>
      <c r="J141" s="911"/>
      <c r="K141" s="896"/>
    </row>
    <row r="142" spans="1:11" s="869" customFormat="1" ht="17.25" customHeight="1" x14ac:dyDescent="0.2">
      <c r="A142" s="916" t="s">
        <v>1201</v>
      </c>
      <c r="B142" s="355" t="s">
        <v>631</v>
      </c>
      <c r="C142" s="914" t="s">
        <v>208</v>
      </c>
      <c r="D142" s="915" t="s">
        <v>146</v>
      </c>
      <c r="E142" s="837">
        <v>5222702</v>
      </c>
      <c r="F142" s="835"/>
      <c r="G142" s="359">
        <f>SUM(G143)</f>
        <v>1958.9</v>
      </c>
      <c r="H142" s="359">
        <f t="shared" ref="H142:I142" si="33">SUM(H143)</f>
        <v>1280</v>
      </c>
      <c r="I142" s="359">
        <f t="shared" si="33"/>
        <v>1631.5</v>
      </c>
      <c r="J142" s="910"/>
      <c r="K142" s="899"/>
    </row>
    <row r="143" spans="1:11" ht="17.25" customHeight="1" x14ac:dyDescent="0.2">
      <c r="A143" s="919" t="s">
        <v>634</v>
      </c>
      <c r="B143" s="299" t="s">
        <v>631</v>
      </c>
      <c r="C143" s="920" t="s">
        <v>208</v>
      </c>
      <c r="D143" s="918" t="s">
        <v>146</v>
      </c>
      <c r="E143" s="789">
        <v>5222702</v>
      </c>
      <c r="F143" s="836">
        <v>322</v>
      </c>
      <c r="G143" s="317">
        <v>1958.9</v>
      </c>
      <c r="H143" s="317">
        <v>1280</v>
      </c>
      <c r="I143" s="317">
        <v>1631.5</v>
      </c>
      <c r="J143" s="911"/>
      <c r="K143" s="896"/>
    </row>
    <row r="144" spans="1:11" s="869" customFormat="1" ht="17.25" hidden="1" customHeight="1" x14ac:dyDescent="0.2">
      <c r="A144" s="916" t="s">
        <v>1202</v>
      </c>
      <c r="B144" s="355" t="s">
        <v>631</v>
      </c>
      <c r="C144" s="914" t="s">
        <v>208</v>
      </c>
      <c r="D144" s="915" t="s">
        <v>146</v>
      </c>
      <c r="E144" s="837">
        <v>1008820</v>
      </c>
      <c r="F144" s="835"/>
      <c r="G144" s="359">
        <f>SUM(G145)</f>
        <v>0</v>
      </c>
      <c r="H144" s="359"/>
      <c r="I144" s="359"/>
      <c r="J144" s="910"/>
      <c r="K144" s="899"/>
    </row>
    <row r="145" spans="1:11" ht="18.75" hidden="1" customHeight="1" x14ac:dyDescent="0.2">
      <c r="A145" s="919" t="s">
        <v>634</v>
      </c>
      <c r="B145" s="299" t="s">
        <v>631</v>
      </c>
      <c r="C145" s="920" t="s">
        <v>208</v>
      </c>
      <c r="D145" s="918" t="s">
        <v>146</v>
      </c>
      <c r="E145" s="789">
        <v>1008820</v>
      </c>
      <c r="F145" s="836">
        <v>322</v>
      </c>
      <c r="G145" s="317"/>
      <c r="H145" s="317"/>
      <c r="I145" s="317"/>
      <c r="J145" s="911"/>
      <c r="K145" s="896"/>
    </row>
    <row r="146" spans="1:11" s="869" customFormat="1" ht="31.5" customHeight="1" x14ac:dyDescent="0.2">
      <c r="A146" s="361" t="s">
        <v>639</v>
      </c>
      <c r="B146" s="355" t="s">
        <v>640</v>
      </c>
      <c r="C146" s="362"/>
      <c r="D146" s="362"/>
      <c r="E146" s="363"/>
      <c r="F146" s="835"/>
      <c r="G146" s="359">
        <f>SUM(G147+G155)</f>
        <v>3183.4</v>
      </c>
      <c r="H146" s="359">
        <f>SUM(H155)</f>
        <v>2069.3000000000002</v>
      </c>
      <c r="I146" s="359">
        <f>SUM(I155)</f>
        <v>0</v>
      </c>
      <c r="J146" s="910"/>
      <c r="K146" s="899"/>
    </row>
    <row r="147" spans="1:11" s="869" customFormat="1" ht="18" hidden="1" customHeight="1" x14ac:dyDescent="0.2">
      <c r="A147" s="361" t="s">
        <v>360</v>
      </c>
      <c r="B147" s="355" t="s">
        <v>640</v>
      </c>
      <c r="C147" s="362">
        <v>4</v>
      </c>
      <c r="D147" s="362"/>
      <c r="E147" s="363"/>
      <c r="F147" s="835"/>
      <c r="G147" s="359">
        <f t="shared" ref="G147:I151" si="34">SUM(G148)</f>
        <v>0</v>
      </c>
      <c r="H147" s="359">
        <f>SUM(H148)</f>
        <v>0</v>
      </c>
      <c r="I147" s="359">
        <f>SUM(I148)</f>
        <v>0</v>
      </c>
      <c r="J147" s="910"/>
      <c r="K147" s="899"/>
    </row>
    <row r="148" spans="1:11" s="869" customFormat="1" ht="13.5" hidden="1" customHeight="1" x14ac:dyDescent="0.2">
      <c r="A148" s="361" t="s">
        <v>807</v>
      </c>
      <c r="B148" s="355" t="s">
        <v>640</v>
      </c>
      <c r="C148" s="362">
        <v>4</v>
      </c>
      <c r="D148" s="362">
        <v>12</v>
      </c>
      <c r="E148" s="363" t="s">
        <v>358</v>
      </c>
      <c r="F148" s="835" t="s">
        <v>358</v>
      </c>
      <c r="G148" s="359">
        <f t="shared" si="34"/>
        <v>0</v>
      </c>
      <c r="H148" s="359"/>
      <c r="I148" s="359"/>
      <c r="J148" s="910" t="s">
        <v>350</v>
      </c>
      <c r="K148" s="899"/>
    </row>
    <row r="149" spans="1:11" s="869" customFormat="1" ht="13.5" hidden="1" customHeight="1" x14ac:dyDescent="0.2">
      <c r="A149" s="361" t="s">
        <v>585</v>
      </c>
      <c r="B149" s="355" t="s">
        <v>640</v>
      </c>
      <c r="C149" s="362">
        <v>4</v>
      </c>
      <c r="D149" s="362">
        <v>12</v>
      </c>
      <c r="E149" s="363">
        <v>5220000</v>
      </c>
      <c r="F149" s="835" t="s">
        <v>358</v>
      </c>
      <c r="G149" s="359">
        <f t="shared" si="34"/>
        <v>0</v>
      </c>
      <c r="H149" s="359"/>
      <c r="I149" s="359"/>
      <c r="J149" s="910" t="s">
        <v>350</v>
      </c>
      <c r="K149" s="899"/>
    </row>
    <row r="150" spans="1:11" s="869" customFormat="1" ht="38.25" hidden="1" customHeight="1" x14ac:dyDescent="0.2">
      <c r="A150" s="361" t="s">
        <v>808</v>
      </c>
      <c r="B150" s="355" t="s">
        <v>640</v>
      </c>
      <c r="C150" s="362">
        <v>4</v>
      </c>
      <c r="D150" s="362">
        <v>12</v>
      </c>
      <c r="E150" s="363">
        <v>5226300</v>
      </c>
      <c r="F150" s="835" t="s">
        <v>358</v>
      </c>
      <c r="G150" s="359">
        <f>G151+G153</f>
        <v>0</v>
      </c>
      <c r="H150" s="359"/>
      <c r="I150" s="359"/>
      <c r="J150" s="910" t="s">
        <v>350</v>
      </c>
      <c r="K150" s="899"/>
    </row>
    <row r="151" spans="1:11" ht="18" hidden="1" customHeight="1" x14ac:dyDescent="0.2">
      <c r="A151" s="312" t="s">
        <v>582</v>
      </c>
      <c r="B151" s="299" t="s">
        <v>640</v>
      </c>
      <c r="C151" s="293">
        <v>4</v>
      </c>
      <c r="D151" s="293">
        <v>12</v>
      </c>
      <c r="E151" s="294">
        <v>5226300</v>
      </c>
      <c r="F151" s="836">
        <v>610</v>
      </c>
      <c r="G151" s="317">
        <f>SUM(G152)</f>
        <v>0</v>
      </c>
      <c r="H151" s="317">
        <f t="shared" si="34"/>
        <v>0</v>
      </c>
      <c r="I151" s="317">
        <f t="shared" si="34"/>
        <v>0</v>
      </c>
      <c r="J151" s="911"/>
      <c r="K151" s="896"/>
    </row>
    <row r="152" spans="1:11" hidden="1" x14ac:dyDescent="0.2">
      <c r="A152" s="312" t="s">
        <v>584</v>
      </c>
      <c r="B152" s="299" t="s">
        <v>640</v>
      </c>
      <c r="C152" s="293">
        <v>4</v>
      </c>
      <c r="D152" s="293">
        <v>12</v>
      </c>
      <c r="E152" s="294">
        <v>5226300</v>
      </c>
      <c r="F152" s="836">
        <v>612</v>
      </c>
      <c r="G152" s="317"/>
      <c r="H152" s="317"/>
      <c r="I152" s="317"/>
      <c r="J152" s="911"/>
      <c r="K152" s="896"/>
    </row>
    <row r="153" spans="1:11" hidden="1" x14ac:dyDescent="0.2">
      <c r="A153" s="312" t="s">
        <v>598</v>
      </c>
      <c r="B153" s="299" t="s">
        <v>640</v>
      </c>
      <c r="C153" s="293">
        <v>4</v>
      </c>
      <c r="D153" s="293">
        <v>12</v>
      </c>
      <c r="E153" s="294">
        <v>5226300</v>
      </c>
      <c r="F153" s="836">
        <v>620</v>
      </c>
      <c r="G153" s="317">
        <f>SUM(G154)</f>
        <v>0</v>
      </c>
      <c r="H153" s="317"/>
      <c r="I153" s="317"/>
      <c r="J153" s="911"/>
      <c r="K153" s="896"/>
    </row>
    <row r="154" spans="1:11" hidden="1" x14ac:dyDescent="0.2">
      <c r="A154" s="312" t="s">
        <v>600</v>
      </c>
      <c r="B154" s="299" t="s">
        <v>640</v>
      </c>
      <c r="C154" s="293">
        <v>4</v>
      </c>
      <c r="D154" s="293">
        <v>12</v>
      </c>
      <c r="E154" s="294">
        <v>5226300</v>
      </c>
      <c r="F154" s="836">
        <v>622</v>
      </c>
      <c r="G154" s="317"/>
      <c r="H154" s="317"/>
      <c r="I154" s="317"/>
      <c r="J154" s="911"/>
      <c r="K154" s="896"/>
    </row>
    <row r="155" spans="1:11" s="869" customFormat="1" x14ac:dyDescent="0.2">
      <c r="A155" s="361" t="s">
        <v>363</v>
      </c>
      <c r="B155" s="355" t="s">
        <v>640</v>
      </c>
      <c r="C155" s="362">
        <v>7</v>
      </c>
      <c r="D155" s="362"/>
      <c r="E155" s="363"/>
      <c r="F155" s="835"/>
      <c r="G155" s="359">
        <f>G156+G160+G177+G183</f>
        <v>3183.4</v>
      </c>
      <c r="H155" s="359">
        <f>SUM(H177+H183)</f>
        <v>2069.3000000000002</v>
      </c>
      <c r="I155" s="359">
        <f>SUM(I177+I183)</f>
        <v>0</v>
      </c>
      <c r="J155" s="910"/>
      <c r="K155" s="899"/>
    </row>
    <row r="156" spans="1:11" s="869" customFormat="1" hidden="1" x14ac:dyDescent="0.2">
      <c r="A156" s="361" t="s">
        <v>238</v>
      </c>
      <c r="B156" s="355" t="s">
        <v>640</v>
      </c>
      <c r="C156" s="362">
        <v>7</v>
      </c>
      <c r="D156" s="362">
        <v>1</v>
      </c>
      <c r="E156" s="363"/>
      <c r="F156" s="835"/>
      <c r="G156" s="359">
        <f t="shared" ref="G156:G158" si="35">G157</f>
        <v>0</v>
      </c>
      <c r="H156" s="359"/>
      <c r="I156" s="359"/>
      <c r="J156" s="910"/>
      <c r="K156" s="899"/>
    </row>
    <row r="157" spans="1:11" s="869" customFormat="1" ht="26.25" hidden="1" customHeight="1" x14ac:dyDescent="0.2">
      <c r="A157" s="361" t="s">
        <v>732</v>
      </c>
      <c r="B157" s="355" t="s">
        <v>640</v>
      </c>
      <c r="C157" s="362">
        <v>7</v>
      </c>
      <c r="D157" s="362">
        <v>1</v>
      </c>
      <c r="E157" s="363">
        <v>5225602</v>
      </c>
      <c r="F157" s="835" t="s">
        <v>358</v>
      </c>
      <c r="G157" s="359">
        <f t="shared" si="35"/>
        <v>0</v>
      </c>
      <c r="H157" s="359"/>
      <c r="I157" s="359"/>
      <c r="J157" s="910"/>
      <c r="K157" s="899"/>
    </row>
    <row r="158" spans="1:11" ht="18" hidden="1" customHeight="1" x14ac:dyDescent="0.2">
      <c r="A158" s="312" t="s">
        <v>582</v>
      </c>
      <c r="B158" s="299" t="s">
        <v>640</v>
      </c>
      <c r="C158" s="293">
        <v>7</v>
      </c>
      <c r="D158" s="293">
        <v>1</v>
      </c>
      <c r="E158" s="294">
        <v>5225602</v>
      </c>
      <c r="F158" s="836">
        <v>610</v>
      </c>
      <c r="G158" s="317">
        <f t="shared" si="35"/>
        <v>0</v>
      </c>
      <c r="H158" s="317"/>
      <c r="I158" s="317"/>
      <c r="J158" s="911"/>
      <c r="K158" s="896"/>
    </row>
    <row r="159" spans="1:11" ht="18" hidden="1" customHeight="1" x14ac:dyDescent="0.2">
      <c r="A159" s="312" t="s">
        <v>809</v>
      </c>
      <c r="B159" s="299" t="s">
        <v>640</v>
      </c>
      <c r="C159" s="293">
        <v>7</v>
      </c>
      <c r="D159" s="293">
        <v>1</v>
      </c>
      <c r="E159" s="294">
        <v>5225602</v>
      </c>
      <c r="F159" s="836">
        <v>612</v>
      </c>
      <c r="G159" s="317"/>
      <c r="H159" s="317"/>
      <c r="I159" s="317"/>
      <c r="J159" s="911"/>
      <c r="K159" s="896"/>
    </row>
    <row r="160" spans="1:11" s="869" customFormat="1" ht="18" hidden="1" customHeight="1" x14ac:dyDescent="0.2">
      <c r="A160" s="361" t="s">
        <v>240</v>
      </c>
      <c r="B160" s="355" t="s">
        <v>640</v>
      </c>
      <c r="C160" s="362">
        <v>7</v>
      </c>
      <c r="D160" s="362">
        <v>2</v>
      </c>
      <c r="E160" s="363"/>
      <c r="F160" s="835"/>
      <c r="G160" s="359">
        <f>G166+G171+G161</f>
        <v>0</v>
      </c>
      <c r="H160" s="359"/>
      <c r="I160" s="359"/>
      <c r="J160" s="910"/>
      <c r="K160" s="899"/>
    </row>
    <row r="161" spans="1:11" s="869" customFormat="1" ht="18" hidden="1" customHeight="1" x14ac:dyDescent="0.2">
      <c r="A161" s="361" t="s">
        <v>1246</v>
      </c>
      <c r="B161" s="759" t="s">
        <v>640</v>
      </c>
      <c r="C161" s="831">
        <v>7</v>
      </c>
      <c r="D161" s="831">
        <v>2</v>
      </c>
      <c r="E161" s="363">
        <v>4362100</v>
      </c>
      <c r="F161" s="835"/>
      <c r="G161" s="359">
        <f>G162+G164</f>
        <v>0</v>
      </c>
      <c r="H161" s="359"/>
      <c r="I161" s="359"/>
      <c r="J161" s="910"/>
      <c r="K161" s="899"/>
    </row>
    <row r="162" spans="1:11" s="869" customFormat="1" hidden="1" x14ac:dyDescent="0.2">
      <c r="A162" s="312" t="s">
        <v>582</v>
      </c>
      <c r="B162" s="832" t="s">
        <v>640</v>
      </c>
      <c r="C162" s="833">
        <v>7</v>
      </c>
      <c r="D162" s="833">
        <v>2</v>
      </c>
      <c r="E162" s="294">
        <v>4362100</v>
      </c>
      <c r="F162" s="836">
        <v>610</v>
      </c>
      <c r="G162" s="317">
        <f>G163</f>
        <v>0</v>
      </c>
      <c r="H162" s="359"/>
      <c r="I162" s="359"/>
      <c r="J162" s="910"/>
      <c r="K162" s="899"/>
    </row>
    <row r="163" spans="1:11" s="869" customFormat="1" hidden="1" x14ac:dyDescent="0.2">
      <c r="A163" s="312" t="s">
        <v>600</v>
      </c>
      <c r="B163" s="832" t="s">
        <v>640</v>
      </c>
      <c r="C163" s="833">
        <v>7</v>
      </c>
      <c r="D163" s="833">
        <v>2</v>
      </c>
      <c r="E163" s="294">
        <v>4362100</v>
      </c>
      <c r="F163" s="836">
        <v>612</v>
      </c>
      <c r="G163" s="317"/>
      <c r="H163" s="359"/>
      <c r="I163" s="359"/>
      <c r="J163" s="910"/>
      <c r="K163" s="899"/>
    </row>
    <row r="164" spans="1:11" s="869" customFormat="1" hidden="1" x14ac:dyDescent="0.2">
      <c r="A164" s="312" t="s">
        <v>598</v>
      </c>
      <c r="B164" s="832" t="s">
        <v>640</v>
      </c>
      <c r="C164" s="833">
        <v>7</v>
      </c>
      <c r="D164" s="833">
        <v>2</v>
      </c>
      <c r="E164" s="294">
        <v>4362100</v>
      </c>
      <c r="F164" s="836">
        <v>620</v>
      </c>
      <c r="G164" s="317">
        <f>G165</f>
        <v>0</v>
      </c>
      <c r="H164" s="359"/>
      <c r="I164" s="359"/>
      <c r="J164" s="910"/>
      <c r="K164" s="899"/>
    </row>
    <row r="165" spans="1:11" s="869" customFormat="1" hidden="1" x14ac:dyDescent="0.2">
      <c r="A165" s="312" t="s">
        <v>600</v>
      </c>
      <c r="B165" s="832" t="s">
        <v>640</v>
      </c>
      <c r="C165" s="833">
        <v>7</v>
      </c>
      <c r="D165" s="833">
        <v>2</v>
      </c>
      <c r="E165" s="294">
        <v>4362100</v>
      </c>
      <c r="F165" s="836">
        <v>622</v>
      </c>
      <c r="G165" s="317"/>
      <c r="H165" s="359"/>
      <c r="I165" s="359"/>
      <c r="J165" s="910"/>
      <c r="K165" s="899"/>
    </row>
    <row r="166" spans="1:11" s="869" customFormat="1" hidden="1" x14ac:dyDescent="0.2">
      <c r="A166" s="361" t="s">
        <v>731</v>
      </c>
      <c r="B166" s="355" t="s">
        <v>640</v>
      </c>
      <c r="C166" s="362">
        <v>7</v>
      </c>
      <c r="D166" s="362">
        <v>2</v>
      </c>
      <c r="E166" s="363">
        <v>5225601</v>
      </c>
      <c r="F166" s="835" t="s">
        <v>358</v>
      </c>
      <c r="G166" s="359">
        <f>G167+G169</f>
        <v>0</v>
      </c>
      <c r="H166" s="359">
        <v>0</v>
      </c>
      <c r="I166" s="359">
        <v>0</v>
      </c>
      <c r="J166" s="910" t="s">
        <v>350</v>
      </c>
      <c r="K166" s="899"/>
    </row>
    <row r="167" spans="1:11" hidden="1" x14ac:dyDescent="0.2">
      <c r="A167" s="312" t="s">
        <v>582</v>
      </c>
      <c r="B167" s="299" t="s">
        <v>640</v>
      </c>
      <c r="C167" s="293">
        <v>7</v>
      </c>
      <c r="D167" s="293">
        <v>2</v>
      </c>
      <c r="E167" s="294">
        <v>5225601</v>
      </c>
      <c r="F167" s="836">
        <v>610</v>
      </c>
      <c r="G167" s="317">
        <f>G168</f>
        <v>0</v>
      </c>
      <c r="H167" s="317"/>
      <c r="I167" s="317"/>
      <c r="J167" s="911"/>
      <c r="K167" s="896"/>
    </row>
    <row r="168" spans="1:11" hidden="1" x14ac:dyDescent="0.2">
      <c r="A168" s="312" t="s">
        <v>584</v>
      </c>
      <c r="B168" s="299" t="s">
        <v>1047</v>
      </c>
      <c r="C168" s="293">
        <v>7</v>
      </c>
      <c r="D168" s="293">
        <v>2</v>
      </c>
      <c r="E168" s="294">
        <v>5225601</v>
      </c>
      <c r="F168" s="836">
        <v>612</v>
      </c>
      <c r="G168" s="317"/>
      <c r="H168" s="317">
        <v>0</v>
      </c>
      <c r="I168" s="317">
        <v>0</v>
      </c>
      <c r="J168" s="911" t="s">
        <v>350</v>
      </c>
      <c r="K168" s="896"/>
    </row>
    <row r="169" spans="1:11" hidden="1" x14ac:dyDescent="0.2">
      <c r="A169" s="312" t="s">
        <v>598</v>
      </c>
      <c r="B169" s="299" t="s">
        <v>1048</v>
      </c>
      <c r="C169" s="293">
        <v>7</v>
      </c>
      <c r="D169" s="293">
        <v>2</v>
      </c>
      <c r="E169" s="294">
        <v>5225601</v>
      </c>
      <c r="F169" s="836">
        <v>620</v>
      </c>
      <c r="G169" s="317">
        <f>G170</f>
        <v>0</v>
      </c>
      <c r="H169" s="317"/>
      <c r="I169" s="317"/>
      <c r="J169" s="911"/>
      <c r="K169" s="896"/>
    </row>
    <row r="170" spans="1:11" hidden="1" x14ac:dyDescent="0.2">
      <c r="A170" s="312" t="s">
        <v>600</v>
      </c>
      <c r="B170" s="299" t="s">
        <v>640</v>
      </c>
      <c r="C170" s="293">
        <v>7</v>
      </c>
      <c r="D170" s="293">
        <v>2</v>
      </c>
      <c r="E170" s="294">
        <v>5225601</v>
      </c>
      <c r="F170" s="836">
        <v>622</v>
      </c>
      <c r="G170" s="317"/>
      <c r="H170" s="317">
        <v>0</v>
      </c>
      <c r="I170" s="317">
        <v>0</v>
      </c>
      <c r="J170" s="911" t="s">
        <v>350</v>
      </c>
      <c r="K170" s="896"/>
    </row>
    <row r="171" spans="1:11" s="869" customFormat="1" hidden="1" x14ac:dyDescent="0.2">
      <c r="A171" s="361" t="s">
        <v>240</v>
      </c>
      <c r="B171" s="355" t="s">
        <v>640</v>
      </c>
      <c r="C171" s="362">
        <v>7</v>
      </c>
      <c r="D171" s="362">
        <v>2</v>
      </c>
      <c r="E171" s="363"/>
      <c r="F171" s="835"/>
      <c r="G171" s="359">
        <f>G172</f>
        <v>0</v>
      </c>
      <c r="H171" s="359"/>
      <c r="I171" s="359"/>
      <c r="J171" s="910"/>
      <c r="K171" s="899"/>
    </row>
    <row r="172" spans="1:11" s="869" customFormat="1" ht="25.5" hidden="1" x14ac:dyDescent="0.2">
      <c r="A172" s="361" t="s">
        <v>732</v>
      </c>
      <c r="B172" s="355" t="s">
        <v>640</v>
      </c>
      <c r="C172" s="362">
        <v>7</v>
      </c>
      <c r="D172" s="362">
        <v>2</v>
      </c>
      <c r="E172" s="363">
        <v>5225602</v>
      </c>
      <c r="F172" s="835" t="s">
        <v>358</v>
      </c>
      <c r="G172" s="359">
        <f>G173+G175</f>
        <v>0</v>
      </c>
      <c r="H172" s="359"/>
      <c r="I172" s="359"/>
      <c r="J172" s="910"/>
      <c r="K172" s="899"/>
    </row>
    <row r="173" spans="1:11" hidden="1" x14ac:dyDescent="0.2">
      <c r="A173" s="312" t="s">
        <v>582</v>
      </c>
      <c r="B173" s="299" t="s">
        <v>640</v>
      </c>
      <c r="C173" s="293">
        <v>7</v>
      </c>
      <c r="D173" s="293">
        <v>2</v>
      </c>
      <c r="E173" s="294">
        <v>5225602</v>
      </c>
      <c r="F173" s="836">
        <v>610</v>
      </c>
      <c r="G173" s="317">
        <f>G174</f>
        <v>0</v>
      </c>
      <c r="H173" s="317"/>
      <c r="I173" s="317"/>
      <c r="J173" s="911"/>
      <c r="K173" s="896"/>
    </row>
    <row r="174" spans="1:11" hidden="1" x14ac:dyDescent="0.2">
      <c r="A174" s="312" t="s">
        <v>584</v>
      </c>
      <c r="B174" s="299" t="s">
        <v>640</v>
      </c>
      <c r="C174" s="293">
        <v>7</v>
      </c>
      <c r="D174" s="293">
        <v>2</v>
      </c>
      <c r="E174" s="294">
        <v>5225602</v>
      </c>
      <c r="F174" s="836">
        <v>612</v>
      </c>
      <c r="G174" s="317"/>
      <c r="H174" s="317"/>
      <c r="I174" s="317"/>
      <c r="J174" s="911"/>
      <c r="K174" s="896"/>
    </row>
    <row r="175" spans="1:11" hidden="1" x14ac:dyDescent="0.2">
      <c r="A175" s="312" t="s">
        <v>598</v>
      </c>
      <c r="B175" s="299" t="s">
        <v>640</v>
      </c>
      <c r="C175" s="293">
        <v>7</v>
      </c>
      <c r="D175" s="293">
        <v>2</v>
      </c>
      <c r="E175" s="294">
        <v>5225602</v>
      </c>
      <c r="F175" s="836">
        <v>620</v>
      </c>
      <c r="G175" s="317">
        <f>G176</f>
        <v>0</v>
      </c>
      <c r="H175" s="317"/>
      <c r="I175" s="317"/>
      <c r="J175" s="911"/>
      <c r="K175" s="896"/>
    </row>
    <row r="176" spans="1:11" ht="18" hidden="1" customHeight="1" x14ac:dyDescent="0.2">
      <c r="A176" s="312" t="s">
        <v>600</v>
      </c>
      <c r="B176" s="299" t="s">
        <v>640</v>
      </c>
      <c r="C176" s="293">
        <v>7</v>
      </c>
      <c r="D176" s="293">
        <v>2</v>
      </c>
      <c r="E176" s="294">
        <v>5225602</v>
      </c>
      <c r="F176" s="836">
        <v>622</v>
      </c>
      <c r="G176" s="317"/>
      <c r="H176" s="317"/>
      <c r="I176" s="317"/>
      <c r="J176" s="911"/>
      <c r="K176" s="896"/>
    </row>
    <row r="177" spans="1:11" s="869" customFormat="1" ht="13.5" customHeight="1" x14ac:dyDescent="0.2">
      <c r="A177" s="361" t="s">
        <v>252</v>
      </c>
      <c r="B177" s="355" t="s">
        <v>640</v>
      </c>
      <c r="C177" s="362">
        <v>7</v>
      </c>
      <c r="D177" s="362">
        <v>7</v>
      </c>
      <c r="E177" s="363" t="s">
        <v>358</v>
      </c>
      <c r="F177" s="835" t="s">
        <v>358</v>
      </c>
      <c r="G177" s="359">
        <f>G180</f>
        <v>3183.4</v>
      </c>
      <c r="H177" s="359">
        <f>H180</f>
        <v>2069.3000000000002</v>
      </c>
      <c r="I177" s="359">
        <v>0</v>
      </c>
      <c r="J177" s="910" t="s">
        <v>350</v>
      </c>
      <c r="K177" s="899"/>
    </row>
    <row r="178" spans="1:11" s="869" customFormat="1" ht="13.5" hidden="1" customHeight="1" x14ac:dyDescent="0.2">
      <c r="A178" s="361" t="s">
        <v>626</v>
      </c>
      <c r="B178" s="355" t="s">
        <v>640</v>
      </c>
      <c r="C178" s="362">
        <v>7</v>
      </c>
      <c r="D178" s="362">
        <v>7</v>
      </c>
      <c r="E178" s="363">
        <v>4320200</v>
      </c>
      <c r="F178" s="835" t="s">
        <v>358</v>
      </c>
      <c r="G178" s="359">
        <v>6020.5</v>
      </c>
      <c r="H178" s="359">
        <v>6020.5</v>
      </c>
      <c r="I178" s="359">
        <v>0</v>
      </c>
      <c r="J178" s="910" t="s">
        <v>350</v>
      </c>
      <c r="K178" s="899"/>
    </row>
    <row r="179" spans="1:11" s="869" customFormat="1" ht="52.5" hidden="1" customHeight="1" x14ac:dyDescent="0.2">
      <c r="A179" s="361" t="s">
        <v>729</v>
      </c>
      <c r="B179" s="355" t="s">
        <v>640</v>
      </c>
      <c r="C179" s="362">
        <v>7</v>
      </c>
      <c r="D179" s="362">
        <v>7</v>
      </c>
      <c r="E179" s="363">
        <v>4320200</v>
      </c>
      <c r="F179" s="835" t="s">
        <v>358</v>
      </c>
      <c r="G179" s="359">
        <v>6020.5</v>
      </c>
      <c r="H179" s="359">
        <v>6020.5</v>
      </c>
      <c r="I179" s="359">
        <v>0</v>
      </c>
      <c r="J179" s="910" t="s">
        <v>350</v>
      </c>
      <c r="K179" s="899"/>
    </row>
    <row r="180" spans="1:11" s="869" customFormat="1" ht="39" customHeight="1" x14ac:dyDescent="0.2">
      <c r="A180" s="361" t="s">
        <v>730</v>
      </c>
      <c r="B180" s="355" t="s">
        <v>640</v>
      </c>
      <c r="C180" s="362">
        <v>7</v>
      </c>
      <c r="D180" s="362">
        <v>7</v>
      </c>
      <c r="E180" s="363">
        <v>4320200</v>
      </c>
      <c r="F180" s="835" t="s">
        <v>358</v>
      </c>
      <c r="G180" s="359">
        <f>G181</f>
        <v>3183.4</v>
      </c>
      <c r="H180" s="359">
        <f>H181</f>
        <v>2069.3000000000002</v>
      </c>
      <c r="I180" s="359">
        <v>0</v>
      </c>
      <c r="J180" s="910" t="s">
        <v>350</v>
      </c>
      <c r="K180" s="899"/>
    </row>
    <row r="181" spans="1:11" ht="13.5" customHeight="1" x14ac:dyDescent="0.2">
      <c r="A181" s="312" t="s">
        <v>598</v>
      </c>
      <c r="B181" s="299" t="s">
        <v>640</v>
      </c>
      <c r="C181" s="293">
        <v>7</v>
      </c>
      <c r="D181" s="293">
        <v>7</v>
      </c>
      <c r="E181" s="294">
        <v>4320200</v>
      </c>
      <c r="F181" s="836">
        <v>620</v>
      </c>
      <c r="G181" s="317">
        <f>G182</f>
        <v>3183.4</v>
      </c>
      <c r="H181" s="317">
        <f>H182</f>
        <v>2069.3000000000002</v>
      </c>
      <c r="I181" s="317">
        <v>0</v>
      </c>
      <c r="J181" s="911" t="s">
        <v>350</v>
      </c>
      <c r="K181" s="896"/>
    </row>
    <row r="182" spans="1:11" ht="17.25" customHeight="1" x14ac:dyDescent="0.2">
      <c r="A182" s="312" t="s">
        <v>600</v>
      </c>
      <c r="B182" s="299" t="s">
        <v>640</v>
      </c>
      <c r="C182" s="293">
        <v>7</v>
      </c>
      <c r="D182" s="293">
        <v>7</v>
      </c>
      <c r="E182" s="294">
        <v>4320200</v>
      </c>
      <c r="F182" s="836">
        <v>622</v>
      </c>
      <c r="G182" s="317">
        <v>3183.4</v>
      </c>
      <c r="H182" s="317">
        <v>2069.3000000000002</v>
      </c>
      <c r="I182" s="317">
        <v>0</v>
      </c>
      <c r="J182" s="911" t="s">
        <v>350</v>
      </c>
      <c r="K182" s="896"/>
    </row>
    <row r="183" spans="1:11" s="869" customFormat="1" ht="17.25" hidden="1" customHeight="1" x14ac:dyDescent="0.2">
      <c r="A183" s="361" t="s">
        <v>364</v>
      </c>
      <c r="B183" s="355" t="s">
        <v>640</v>
      </c>
      <c r="C183" s="362">
        <v>7</v>
      </c>
      <c r="D183" s="362">
        <v>9</v>
      </c>
      <c r="E183" s="363" t="s">
        <v>358</v>
      </c>
      <c r="F183" s="835" t="s">
        <v>358</v>
      </c>
      <c r="G183" s="359">
        <f>SUM(G184+G187)</f>
        <v>0</v>
      </c>
      <c r="H183" s="359">
        <f>SUM(H184+H187)</f>
        <v>0</v>
      </c>
      <c r="I183" s="359">
        <v>0</v>
      </c>
      <c r="J183" s="910" t="s">
        <v>350</v>
      </c>
      <c r="K183" s="899"/>
    </row>
    <row r="184" spans="1:11" ht="17.25" hidden="1" customHeight="1" x14ac:dyDescent="0.2">
      <c r="A184" s="315" t="s">
        <v>1161</v>
      </c>
      <c r="B184" s="299" t="s">
        <v>640</v>
      </c>
      <c r="C184" s="293">
        <v>7</v>
      </c>
      <c r="D184" s="293">
        <v>9</v>
      </c>
      <c r="E184" s="294">
        <v>4362100</v>
      </c>
      <c r="F184" s="836"/>
      <c r="G184" s="317">
        <f>SUM(G185)</f>
        <v>0</v>
      </c>
      <c r="H184" s="317"/>
      <c r="I184" s="317"/>
      <c r="J184" s="911"/>
      <c r="K184" s="896"/>
    </row>
    <row r="185" spans="1:11" ht="17.25" hidden="1" customHeight="1" x14ac:dyDescent="0.2">
      <c r="A185" s="312" t="s">
        <v>598</v>
      </c>
      <c r="B185" s="299" t="s">
        <v>640</v>
      </c>
      <c r="C185" s="293">
        <v>7</v>
      </c>
      <c r="D185" s="293">
        <v>9</v>
      </c>
      <c r="E185" s="294">
        <v>4362100</v>
      </c>
      <c r="F185" s="836">
        <v>620</v>
      </c>
      <c r="G185" s="317">
        <f>SUM(G186)</f>
        <v>0</v>
      </c>
      <c r="H185" s="317"/>
      <c r="I185" s="317"/>
      <c r="J185" s="911"/>
      <c r="K185" s="896"/>
    </row>
    <row r="186" spans="1:11" ht="17.25" hidden="1" customHeight="1" x14ac:dyDescent="0.2">
      <c r="A186" s="312" t="s">
        <v>600</v>
      </c>
      <c r="B186" s="299" t="s">
        <v>640</v>
      </c>
      <c r="C186" s="293">
        <v>7</v>
      </c>
      <c r="D186" s="293">
        <v>9</v>
      </c>
      <c r="E186" s="294">
        <v>4362100</v>
      </c>
      <c r="F186" s="836">
        <v>622</v>
      </c>
      <c r="G186" s="317">
        <v>0</v>
      </c>
      <c r="H186" s="317"/>
      <c r="I186" s="317"/>
      <c r="J186" s="911"/>
      <c r="K186" s="896"/>
    </row>
    <row r="187" spans="1:11" s="869" customFormat="1" ht="13.5" hidden="1" customHeight="1" x14ac:dyDescent="0.2">
      <c r="A187" s="361" t="s">
        <v>585</v>
      </c>
      <c r="B187" s="355" t="s">
        <v>640</v>
      </c>
      <c r="C187" s="362">
        <v>7</v>
      </c>
      <c r="D187" s="362">
        <v>9</v>
      </c>
      <c r="E187" s="363">
        <v>5220000</v>
      </c>
      <c r="F187" s="835" t="s">
        <v>358</v>
      </c>
      <c r="G187" s="359">
        <f>G188</f>
        <v>0</v>
      </c>
      <c r="H187" s="359">
        <f>H188</f>
        <v>0</v>
      </c>
      <c r="I187" s="359">
        <v>0</v>
      </c>
      <c r="J187" s="910" t="s">
        <v>350</v>
      </c>
      <c r="K187" s="899"/>
    </row>
    <row r="188" spans="1:11" ht="23.25" hidden="1" customHeight="1" x14ac:dyDescent="0.2">
      <c r="A188" s="312" t="s">
        <v>727</v>
      </c>
      <c r="B188" s="299" t="s">
        <v>640</v>
      </c>
      <c r="C188" s="293">
        <v>7</v>
      </c>
      <c r="D188" s="293">
        <v>9</v>
      </c>
      <c r="E188" s="294">
        <v>5225600</v>
      </c>
      <c r="F188" s="836" t="s">
        <v>358</v>
      </c>
      <c r="G188" s="317">
        <f>G189</f>
        <v>0</v>
      </c>
      <c r="H188" s="317">
        <f>H189</f>
        <v>0</v>
      </c>
      <c r="I188" s="317">
        <v>0</v>
      </c>
      <c r="J188" s="911" t="s">
        <v>350</v>
      </c>
      <c r="K188" s="896"/>
    </row>
    <row r="189" spans="1:11" ht="17.25" hidden="1" customHeight="1" x14ac:dyDescent="0.2">
      <c r="A189" s="312" t="s">
        <v>731</v>
      </c>
      <c r="B189" s="299" t="s">
        <v>640</v>
      </c>
      <c r="C189" s="293">
        <v>7</v>
      </c>
      <c r="D189" s="293">
        <v>9</v>
      </c>
      <c r="E189" s="294">
        <v>5225601</v>
      </c>
      <c r="F189" s="836" t="s">
        <v>358</v>
      </c>
      <c r="G189" s="317">
        <f t="shared" ref="G189:G190" si="36">G190</f>
        <v>0</v>
      </c>
      <c r="H189" s="317">
        <v>0</v>
      </c>
      <c r="I189" s="317">
        <v>0</v>
      </c>
      <c r="J189" s="911" t="s">
        <v>350</v>
      </c>
      <c r="K189" s="896"/>
    </row>
    <row r="190" spans="1:11" ht="24" hidden="1" customHeight="1" x14ac:dyDescent="0.2">
      <c r="A190" s="312" t="s">
        <v>596</v>
      </c>
      <c r="B190" s="299" t="s">
        <v>640</v>
      </c>
      <c r="C190" s="293">
        <v>7</v>
      </c>
      <c r="D190" s="293">
        <v>9</v>
      </c>
      <c r="E190" s="294">
        <v>5225601</v>
      </c>
      <c r="F190" s="836">
        <v>600</v>
      </c>
      <c r="G190" s="317">
        <f t="shared" si="36"/>
        <v>0</v>
      </c>
      <c r="H190" s="317"/>
      <c r="I190" s="317"/>
      <c r="J190" s="911"/>
      <c r="K190" s="896"/>
    </row>
    <row r="191" spans="1:11" ht="19.5" hidden="1" customHeight="1" x14ac:dyDescent="0.2">
      <c r="A191" s="312" t="s">
        <v>582</v>
      </c>
      <c r="B191" s="299" t="s">
        <v>640</v>
      </c>
      <c r="C191" s="293">
        <v>7</v>
      </c>
      <c r="D191" s="293">
        <v>9</v>
      </c>
      <c r="E191" s="294">
        <v>5225601</v>
      </c>
      <c r="F191" s="836">
        <v>610</v>
      </c>
      <c r="G191" s="317"/>
      <c r="H191" s="317">
        <v>0</v>
      </c>
      <c r="I191" s="317">
        <v>0</v>
      </c>
      <c r="J191" s="911" t="s">
        <v>350</v>
      </c>
      <c r="K191" s="896"/>
    </row>
    <row r="192" spans="1:11" ht="44.25" hidden="1" customHeight="1" x14ac:dyDescent="0.2">
      <c r="A192" s="312" t="s">
        <v>597</v>
      </c>
      <c r="B192" s="299" t="s">
        <v>640</v>
      </c>
      <c r="C192" s="293">
        <v>7</v>
      </c>
      <c r="D192" s="293">
        <v>9</v>
      </c>
      <c r="E192" s="294">
        <v>5225601</v>
      </c>
      <c r="F192" s="836">
        <v>611</v>
      </c>
      <c r="G192" s="317">
        <v>0</v>
      </c>
      <c r="H192" s="317">
        <v>0</v>
      </c>
      <c r="I192" s="317">
        <v>0</v>
      </c>
      <c r="J192" s="911" t="s">
        <v>350</v>
      </c>
      <c r="K192" s="896"/>
    </row>
    <row r="193" spans="1:11" ht="25.5" hidden="1" customHeight="1" x14ac:dyDescent="0.2">
      <c r="A193" s="312" t="s">
        <v>732</v>
      </c>
      <c r="B193" s="299" t="s">
        <v>640</v>
      </c>
      <c r="C193" s="293">
        <v>7</v>
      </c>
      <c r="D193" s="293">
        <v>9</v>
      </c>
      <c r="E193" s="294">
        <v>5225602</v>
      </c>
      <c r="F193" s="836" t="s">
        <v>358</v>
      </c>
      <c r="G193" s="317">
        <f>G195</f>
        <v>0</v>
      </c>
      <c r="H193" s="317">
        <f>H195</f>
        <v>0</v>
      </c>
      <c r="I193" s="317">
        <v>0</v>
      </c>
      <c r="J193" s="911" t="s">
        <v>350</v>
      </c>
      <c r="K193" s="896"/>
    </row>
    <row r="194" spans="1:11" ht="0.75" hidden="1" customHeight="1" x14ac:dyDescent="0.2">
      <c r="A194" s="312" t="s">
        <v>596</v>
      </c>
      <c r="B194" s="299" t="s">
        <v>640</v>
      </c>
      <c r="C194" s="293">
        <v>7</v>
      </c>
      <c r="D194" s="293">
        <v>9</v>
      </c>
      <c r="E194" s="294">
        <v>5225602</v>
      </c>
      <c r="F194" s="836">
        <v>600</v>
      </c>
      <c r="G194" s="317"/>
      <c r="H194" s="317"/>
      <c r="I194" s="317"/>
      <c r="J194" s="911"/>
      <c r="K194" s="896"/>
    </row>
    <row r="195" spans="1:11" ht="13.5" hidden="1" customHeight="1" x14ac:dyDescent="0.2">
      <c r="A195" s="312" t="s">
        <v>582</v>
      </c>
      <c r="B195" s="299" t="s">
        <v>640</v>
      </c>
      <c r="C195" s="293">
        <v>7</v>
      </c>
      <c r="D195" s="293">
        <v>9</v>
      </c>
      <c r="E195" s="294">
        <v>5225602</v>
      </c>
      <c r="F195" s="836">
        <v>610</v>
      </c>
      <c r="G195" s="317">
        <f>G196</f>
        <v>0</v>
      </c>
      <c r="H195" s="317">
        <f>H196</f>
        <v>0</v>
      </c>
      <c r="I195" s="317">
        <v>0</v>
      </c>
      <c r="J195" s="911" t="s">
        <v>350</v>
      </c>
      <c r="K195" s="896"/>
    </row>
    <row r="196" spans="1:11" ht="42.75" hidden="1" customHeight="1" x14ac:dyDescent="0.2">
      <c r="A196" s="312" t="s">
        <v>597</v>
      </c>
      <c r="B196" s="299" t="s">
        <v>640</v>
      </c>
      <c r="C196" s="293">
        <v>7</v>
      </c>
      <c r="D196" s="293">
        <v>9</v>
      </c>
      <c r="E196" s="294">
        <v>5225602</v>
      </c>
      <c r="F196" s="836">
        <v>611</v>
      </c>
      <c r="G196" s="317">
        <v>0</v>
      </c>
      <c r="H196" s="317"/>
      <c r="I196" s="317">
        <v>0</v>
      </c>
      <c r="J196" s="911" t="s">
        <v>350</v>
      </c>
      <c r="K196" s="896"/>
    </row>
    <row r="197" spans="1:11" ht="15" hidden="1" customHeight="1" x14ac:dyDescent="0.2">
      <c r="A197" s="361" t="s">
        <v>1226</v>
      </c>
      <c r="B197" s="355" t="s">
        <v>650</v>
      </c>
      <c r="C197" s="362"/>
      <c r="D197" s="362"/>
      <c r="E197" s="363"/>
      <c r="F197" s="835"/>
      <c r="G197" s="359">
        <f>SUM(G198+G206)</f>
        <v>0</v>
      </c>
      <c r="H197" s="359">
        <f>SUM(H198+H206)</f>
        <v>0</v>
      </c>
      <c r="I197" s="359">
        <f>SUM(I198+I206)</f>
        <v>0</v>
      </c>
      <c r="J197" s="911"/>
      <c r="K197" s="896"/>
    </row>
    <row r="198" spans="1:11" s="869" customFormat="1" ht="18" hidden="1" customHeight="1" x14ac:dyDescent="0.2">
      <c r="A198" s="361" t="s">
        <v>360</v>
      </c>
      <c r="B198" s="355" t="s">
        <v>650</v>
      </c>
      <c r="C198" s="362">
        <v>4</v>
      </c>
      <c r="D198" s="362"/>
      <c r="E198" s="363"/>
      <c r="F198" s="835"/>
      <c r="G198" s="359">
        <f t="shared" ref="G198:I202" si="37">SUM(G199)</f>
        <v>0</v>
      </c>
      <c r="H198" s="359">
        <f>SUM(H199)</f>
        <v>0</v>
      </c>
      <c r="I198" s="359">
        <f>SUM(I199)</f>
        <v>0</v>
      </c>
      <c r="J198" s="910"/>
      <c r="K198" s="899"/>
    </row>
    <row r="199" spans="1:11" s="869" customFormat="1" ht="13.5" hidden="1" customHeight="1" x14ac:dyDescent="0.2">
      <c r="A199" s="361" t="s">
        <v>807</v>
      </c>
      <c r="B199" s="355" t="s">
        <v>650</v>
      </c>
      <c r="C199" s="362">
        <v>4</v>
      </c>
      <c r="D199" s="362">
        <v>12</v>
      </c>
      <c r="E199" s="363" t="s">
        <v>358</v>
      </c>
      <c r="F199" s="835" t="s">
        <v>358</v>
      </c>
      <c r="G199" s="359">
        <f t="shared" si="37"/>
        <v>0</v>
      </c>
      <c r="H199" s="359"/>
      <c r="I199" s="359"/>
      <c r="J199" s="910" t="s">
        <v>350</v>
      </c>
      <c r="K199" s="899"/>
    </row>
    <row r="200" spans="1:11" s="869" customFormat="1" ht="13.5" hidden="1" customHeight="1" x14ac:dyDescent="0.2">
      <c r="A200" s="361" t="s">
        <v>585</v>
      </c>
      <c r="B200" s="355" t="s">
        <v>650</v>
      </c>
      <c r="C200" s="362">
        <v>4</v>
      </c>
      <c r="D200" s="362">
        <v>12</v>
      </c>
      <c r="E200" s="363">
        <v>5220000</v>
      </c>
      <c r="F200" s="835" t="s">
        <v>358</v>
      </c>
      <c r="G200" s="359">
        <f t="shared" si="37"/>
        <v>0</v>
      </c>
      <c r="H200" s="359"/>
      <c r="I200" s="359"/>
      <c r="J200" s="910" t="s">
        <v>350</v>
      </c>
      <c r="K200" s="899"/>
    </row>
    <row r="201" spans="1:11" s="869" customFormat="1" ht="38.25" hidden="1" x14ac:dyDescent="0.2">
      <c r="A201" s="361" t="s">
        <v>808</v>
      </c>
      <c r="B201" s="355" t="s">
        <v>650</v>
      </c>
      <c r="C201" s="362">
        <v>4</v>
      </c>
      <c r="D201" s="362">
        <v>12</v>
      </c>
      <c r="E201" s="363">
        <v>5226300</v>
      </c>
      <c r="F201" s="835" t="s">
        <v>358</v>
      </c>
      <c r="G201" s="359">
        <f>G202+G204</f>
        <v>0</v>
      </c>
      <c r="H201" s="359"/>
      <c r="I201" s="359"/>
      <c r="J201" s="910" t="s">
        <v>350</v>
      </c>
      <c r="K201" s="899"/>
    </row>
    <row r="202" spans="1:11" hidden="1" x14ac:dyDescent="0.2">
      <c r="A202" s="312" t="s">
        <v>582</v>
      </c>
      <c r="B202" s="299" t="s">
        <v>650</v>
      </c>
      <c r="C202" s="293">
        <v>4</v>
      </c>
      <c r="D202" s="293">
        <v>12</v>
      </c>
      <c r="E202" s="294">
        <v>5226300</v>
      </c>
      <c r="F202" s="836">
        <v>610</v>
      </c>
      <c r="G202" s="317">
        <f>SUM(G203)</f>
        <v>0</v>
      </c>
      <c r="H202" s="317">
        <f t="shared" si="37"/>
        <v>0</v>
      </c>
      <c r="I202" s="317">
        <f t="shared" si="37"/>
        <v>0</v>
      </c>
      <c r="J202" s="911"/>
      <c r="K202" s="896"/>
    </row>
    <row r="203" spans="1:11" hidden="1" x14ac:dyDescent="0.2">
      <c r="A203" s="312" t="s">
        <v>584</v>
      </c>
      <c r="B203" s="299" t="s">
        <v>650</v>
      </c>
      <c r="C203" s="293">
        <v>4</v>
      </c>
      <c r="D203" s="293">
        <v>12</v>
      </c>
      <c r="E203" s="294">
        <v>5226300</v>
      </c>
      <c r="F203" s="836">
        <v>612</v>
      </c>
      <c r="G203" s="317"/>
      <c r="H203" s="317"/>
      <c r="I203" s="317"/>
      <c r="J203" s="911"/>
      <c r="K203" s="896"/>
    </row>
    <row r="204" spans="1:11" hidden="1" x14ac:dyDescent="0.2">
      <c r="A204" s="312" t="s">
        <v>598</v>
      </c>
      <c r="B204" s="299" t="s">
        <v>650</v>
      </c>
      <c r="C204" s="293">
        <v>4</v>
      </c>
      <c r="D204" s="293">
        <v>12</v>
      </c>
      <c r="E204" s="294">
        <v>5226300</v>
      </c>
      <c r="F204" s="836">
        <v>620</v>
      </c>
      <c r="G204" s="317">
        <f>G205</f>
        <v>0</v>
      </c>
      <c r="H204" s="317"/>
      <c r="I204" s="317"/>
      <c r="J204" s="911"/>
      <c r="K204" s="896"/>
    </row>
    <row r="205" spans="1:11" hidden="1" x14ac:dyDescent="0.2">
      <c r="A205" s="312" t="s">
        <v>600</v>
      </c>
      <c r="B205" s="299" t="s">
        <v>650</v>
      </c>
      <c r="C205" s="293">
        <v>4</v>
      </c>
      <c r="D205" s="293">
        <v>12</v>
      </c>
      <c r="E205" s="294">
        <v>5226300</v>
      </c>
      <c r="F205" s="836">
        <v>622</v>
      </c>
      <c r="G205" s="317"/>
      <c r="H205" s="317"/>
      <c r="I205" s="317"/>
      <c r="J205" s="911"/>
      <c r="K205" s="896"/>
    </row>
    <row r="206" spans="1:11" hidden="1" x14ac:dyDescent="0.2">
      <c r="A206" s="361" t="s">
        <v>363</v>
      </c>
      <c r="B206" s="355" t="s">
        <v>650</v>
      </c>
      <c r="C206" s="355" t="s">
        <v>157</v>
      </c>
      <c r="D206" s="760"/>
      <c r="E206" s="355"/>
      <c r="F206" s="921"/>
      <c r="G206" s="922">
        <f>G207</f>
        <v>0</v>
      </c>
      <c r="H206" s="884"/>
      <c r="I206" s="884"/>
    </row>
    <row r="207" spans="1:11" hidden="1" x14ac:dyDescent="0.2">
      <c r="A207" s="361" t="s">
        <v>240</v>
      </c>
      <c r="B207" s="355" t="s">
        <v>650</v>
      </c>
      <c r="C207" s="355" t="s">
        <v>157</v>
      </c>
      <c r="D207" s="355" t="s">
        <v>144</v>
      </c>
      <c r="E207" s="355"/>
      <c r="F207" s="921"/>
      <c r="G207" s="922">
        <f>G208</f>
        <v>0</v>
      </c>
      <c r="H207" s="884"/>
      <c r="I207" s="884"/>
    </row>
    <row r="208" spans="1:11" s="869" customFormat="1" ht="38.25" hidden="1" x14ac:dyDescent="0.2">
      <c r="A208" s="361" t="s">
        <v>628</v>
      </c>
      <c r="B208" s="355" t="s">
        <v>650</v>
      </c>
      <c r="C208" s="355" t="s">
        <v>157</v>
      </c>
      <c r="D208" s="355" t="s">
        <v>144</v>
      </c>
      <c r="E208" s="355" t="s">
        <v>1181</v>
      </c>
      <c r="F208" s="921"/>
      <c r="G208" s="922">
        <f>G209+G211</f>
        <v>0</v>
      </c>
      <c r="H208" s="883"/>
      <c r="I208" s="883"/>
    </row>
    <row r="209" spans="1:9" hidden="1" x14ac:dyDescent="0.2">
      <c r="A209" s="312" t="s">
        <v>582</v>
      </c>
      <c r="B209" s="299" t="s">
        <v>650</v>
      </c>
      <c r="C209" s="299" t="s">
        <v>157</v>
      </c>
      <c r="D209" s="299" t="s">
        <v>144</v>
      </c>
      <c r="E209" s="299" t="s">
        <v>1181</v>
      </c>
      <c r="F209" s="923">
        <v>610</v>
      </c>
      <c r="G209" s="924">
        <f>G210</f>
        <v>0</v>
      </c>
      <c r="H209" s="884"/>
      <c r="I209" s="884"/>
    </row>
    <row r="210" spans="1:9" hidden="1" x14ac:dyDescent="0.2">
      <c r="A210" s="312" t="s">
        <v>584</v>
      </c>
      <c r="B210" s="299" t="s">
        <v>650</v>
      </c>
      <c r="C210" s="299" t="s">
        <v>157</v>
      </c>
      <c r="D210" s="299" t="s">
        <v>144</v>
      </c>
      <c r="E210" s="299" t="s">
        <v>1181</v>
      </c>
      <c r="F210" s="923">
        <v>612</v>
      </c>
      <c r="G210" s="924"/>
      <c r="H210" s="884"/>
      <c r="I210" s="884"/>
    </row>
    <row r="211" spans="1:9" hidden="1" x14ac:dyDescent="0.2">
      <c r="A211" s="312" t="s">
        <v>598</v>
      </c>
      <c r="B211" s="299" t="s">
        <v>650</v>
      </c>
      <c r="C211" s="299" t="s">
        <v>157</v>
      </c>
      <c r="D211" s="299" t="s">
        <v>144</v>
      </c>
      <c r="E211" s="299" t="s">
        <v>1181</v>
      </c>
      <c r="F211" s="923">
        <v>620</v>
      </c>
      <c r="G211" s="924">
        <f>G212</f>
        <v>0</v>
      </c>
      <c r="H211" s="884"/>
      <c r="I211" s="884"/>
    </row>
    <row r="212" spans="1:9" hidden="1" x14ac:dyDescent="0.2">
      <c r="A212" s="312" t="s">
        <v>600</v>
      </c>
      <c r="B212" s="299" t="s">
        <v>650</v>
      </c>
      <c r="C212" s="299" t="s">
        <v>157</v>
      </c>
      <c r="D212" s="299" t="s">
        <v>144</v>
      </c>
      <c r="E212" s="299" t="s">
        <v>1181</v>
      </c>
      <c r="F212" s="923">
        <v>622</v>
      </c>
      <c r="G212" s="924"/>
      <c r="H212" s="884"/>
      <c r="I212" s="884"/>
    </row>
  </sheetData>
  <mergeCells count="13">
    <mergeCell ref="H8:H9"/>
    <mergeCell ref="I8:I9"/>
    <mergeCell ref="H1:I1"/>
    <mergeCell ref="H2:I2"/>
    <mergeCell ref="H4:I4"/>
    <mergeCell ref="A6:I6"/>
    <mergeCell ref="A8:A9"/>
    <mergeCell ref="B8:B9"/>
    <mergeCell ref="C8:C9"/>
    <mergeCell ref="D8:D9"/>
    <mergeCell ref="E8:E9"/>
    <mergeCell ref="F8:F9"/>
    <mergeCell ref="G8:G9"/>
  </mergeCells>
  <pageMargins left="1.1811023622047245" right="0.39370078740157483" top="0.62992125984251968" bottom="0.6692913385826772" header="0.19685039370078741" footer="0.23622047244094491"/>
  <pageSetup paperSize="9" scale="71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8"/>
  <sheetViews>
    <sheetView workbookViewId="0">
      <selection activeCell="A143" sqref="A143"/>
    </sheetView>
  </sheetViews>
  <sheetFormatPr defaultColWidth="9.140625" defaultRowHeight="15" x14ac:dyDescent="0.2"/>
  <cols>
    <col min="1" max="1" width="75.28515625" style="212" customWidth="1"/>
    <col min="2" max="2" width="4.28515625" style="288" customWidth="1"/>
    <col min="3" max="3" width="4.7109375" style="288" customWidth="1"/>
    <col min="4" max="4" width="4.42578125" style="288" customWidth="1"/>
    <col min="5" max="5" width="9" style="288" customWidth="1"/>
    <col min="6" max="6" width="5.7109375" style="295" customWidth="1"/>
    <col min="7" max="7" width="12.85546875" style="772" customWidth="1"/>
    <col min="8" max="8" width="10" style="772" customWidth="1"/>
    <col min="9" max="9" width="10.140625" style="775" customWidth="1"/>
    <col min="10" max="10" width="10" style="212" customWidth="1"/>
    <col min="11" max="11" width="11" style="212" customWidth="1"/>
    <col min="12" max="12" width="1.5703125" style="212" customWidth="1"/>
    <col min="13" max="13" width="9.140625" style="212"/>
    <col min="14" max="14" width="13.7109375" style="212" customWidth="1"/>
    <col min="15" max="16384" width="9.140625" style="212"/>
  </cols>
  <sheetData>
    <row r="1" spans="1:14" ht="12.75" customHeight="1" x14ac:dyDescent="0.25">
      <c r="A1" s="210"/>
      <c r="B1" s="213"/>
      <c r="C1" s="213"/>
      <c r="D1" s="213"/>
      <c r="E1" s="213"/>
      <c r="F1" s="287"/>
      <c r="G1" s="286"/>
      <c r="H1" s="286"/>
      <c r="I1" s="1024" t="s">
        <v>1230</v>
      </c>
      <c r="J1" s="1024"/>
      <c r="K1" s="1024"/>
      <c r="L1" s="211"/>
    </row>
    <row r="2" spans="1:14" ht="12.75" customHeight="1" x14ac:dyDescent="0.25">
      <c r="A2" s="210"/>
      <c r="B2" s="213"/>
      <c r="C2" s="213"/>
      <c r="D2" s="213"/>
      <c r="E2" s="213"/>
      <c r="F2" s="287"/>
      <c r="G2" s="286"/>
      <c r="H2" s="286"/>
      <c r="I2" s="1024" t="s">
        <v>542</v>
      </c>
      <c r="J2" s="1024"/>
      <c r="K2" s="1024"/>
      <c r="L2" s="211"/>
    </row>
    <row r="3" spans="1:14" ht="12.75" customHeight="1" x14ac:dyDescent="0.25">
      <c r="A3" s="210"/>
      <c r="B3" s="213"/>
      <c r="C3" s="213"/>
      <c r="D3" s="213"/>
      <c r="E3" s="213"/>
      <c r="F3" s="287"/>
      <c r="G3" s="286"/>
      <c r="H3" s="286"/>
      <c r="I3" s="757" t="s">
        <v>352</v>
      </c>
      <c r="J3" s="757"/>
      <c r="K3" s="757"/>
      <c r="L3" s="211"/>
    </row>
    <row r="4" spans="1:14" ht="12.75" customHeight="1" x14ac:dyDescent="0.25">
      <c r="A4" s="210"/>
      <c r="B4" s="213"/>
      <c r="C4" s="213"/>
      <c r="D4" s="213"/>
      <c r="E4" s="213"/>
      <c r="F4" s="287"/>
      <c r="G4" s="286"/>
      <c r="H4" s="286"/>
      <c r="I4" s="757" t="s">
        <v>1153</v>
      </c>
      <c r="J4" s="757"/>
      <c r="K4" s="757"/>
      <c r="L4" s="744"/>
      <c r="M4" s="744"/>
    </row>
    <row r="5" spans="1:14" ht="12.75" customHeight="1" x14ac:dyDescent="0.25">
      <c r="A5" s="210"/>
      <c r="B5" s="213"/>
      <c r="C5" s="213"/>
      <c r="D5" s="213"/>
      <c r="E5" s="213"/>
      <c r="F5" s="287"/>
      <c r="G5" s="286"/>
      <c r="H5" s="286"/>
      <c r="I5" s="365"/>
      <c r="J5" s="757"/>
      <c r="K5" s="757"/>
      <c r="L5" s="211"/>
    </row>
    <row r="6" spans="1:14" s="290" customFormat="1" ht="33" customHeight="1" x14ac:dyDescent="0.25">
      <c r="A6" s="1020" t="s">
        <v>718</v>
      </c>
      <c r="B6" s="1020"/>
      <c r="C6" s="1020"/>
      <c r="D6" s="1020"/>
      <c r="E6" s="1020"/>
      <c r="F6" s="1020"/>
      <c r="G6" s="1020"/>
      <c r="H6" s="1020"/>
      <c r="I6" s="1020"/>
      <c r="J6" s="1020"/>
      <c r="K6" s="1020"/>
      <c r="L6" s="289"/>
    </row>
    <row r="7" spans="1:14" ht="12.75" customHeight="1" x14ac:dyDescent="0.25">
      <c r="A7" s="761"/>
      <c r="B7" s="291"/>
      <c r="C7" s="291"/>
      <c r="D7" s="291"/>
      <c r="E7" s="291"/>
      <c r="F7" s="292"/>
      <c r="G7" s="762"/>
      <c r="H7" s="762"/>
      <c r="I7" s="763"/>
      <c r="J7" s="761"/>
      <c r="K7" s="365" t="s">
        <v>719</v>
      </c>
      <c r="L7" s="211"/>
    </row>
    <row r="8" spans="1:14" s="777" customFormat="1" ht="29.25" customHeight="1" x14ac:dyDescent="0.2">
      <c r="A8" s="1006" t="s">
        <v>353</v>
      </c>
      <c r="B8" s="1008" t="s">
        <v>544</v>
      </c>
      <c r="C8" s="1026" t="s">
        <v>354</v>
      </c>
      <c r="D8" s="1008" t="s">
        <v>355</v>
      </c>
      <c r="E8" s="1009" t="s">
        <v>545</v>
      </c>
      <c r="F8" s="1025" t="s">
        <v>546</v>
      </c>
      <c r="G8" s="1025" t="s">
        <v>356</v>
      </c>
      <c r="H8" s="1025"/>
      <c r="I8" s="1025"/>
      <c r="J8" s="1009" t="s">
        <v>720</v>
      </c>
      <c r="K8" s="1009" t="s">
        <v>721</v>
      </c>
      <c r="L8" s="776"/>
    </row>
    <row r="9" spans="1:14" s="777" customFormat="1" ht="63.75" customHeight="1" x14ac:dyDescent="0.2">
      <c r="A9" s="1006"/>
      <c r="B9" s="1008"/>
      <c r="C9" s="1026"/>
      <c r="D9" s="1008"/>
      <c r="E9" s="1009"/>
      <c r="F9" s="1025"/>
      <c r="G9" s="756" t="s">
        <v>1236</v>
      </c>
      <c r="H9" s="756" t="s">
        <v>735</v>
      </c>
      <c r="I9" s="756" t="s">
        <v>736</v>
      </c>
      <c r="J9" s="1009"/>
      <c r="K9" s="1009"/>
      <c r="L9" s="776"/>
    </row>
    <row r="10" spans="1:14" s="784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81">
        <v>6</v>
      </c>
      <c r="G10" s="782">
        <v>7</v>
      </c>
      <c r="H10" s="781">
        <v>8</v>
      </c>
      <c r="I10" s="782">
        <v>9</v>
      </c>
      <c r="J10" s="778">
        <v>10</v>
      </c>
      <c r="K10" s="778">
        <v>11</v>
      </c>
      <c r="L10" s="783"/>
    </row>
    <row r="11" spans="1:14" s="290" customFormat="1" ht="15.75" x14ac:dyDescent="0.25">
      <c r="A11" s="764" t="s">
        <v>555</v>
      </c>
      <c r="B11" s="855"/>
      <c r="C11" s="831"/>
      <c r="D11" s="831"/>
      <c r="E11" s="855"/>
      <c r="F11" s="626"/>
      <c r="G11" s="766">
        <f>SUM(G12+G74+G126)</f>
        <v>34052.6</v>
      </c>
      <c r="H11" s="766">
        <f>SUM(H12+H74+H126)</f>
        <v>0</v>
      </c>
      <c r="I11" s="766">
        <f>SUM(I12+I74+I126)</f>
        <v>34052.6</v>
      </c>
      <c r="J11" s="766">
        <f>SUM(J12+J74)</f>
        <v>5159.0999999999995</v>
      </c>
      <c r="K11" s="766">
        <f>SUM(K12+K74)</f>
        <v>7041.7999999999993</v>
      </c>
      <c r="L11" s="289"/>
      <c r="N11" s="765"/>
    </row>
    <row r="12" spans="1:14" s="290" customFormat="1" ht="15.75" x14ac:dyDescent="0.25">
      <c r="A12" s="367" t="s">
        <v>566</v>
      </c>
      <c r="B12" s="758">
        <v>40</v>
      </c>
      <c r="C12" s="831" t="s">
        <v>358</v>
      </c>
      <c r="D12" s="831" t="s">
        <v>358</v>
      </c>
      <c r="E12" s="363" t="s">
        <v>358</v>
      </c>
      <c r="F12" s="625" t="s">
        <v>358</v>
      </c>
      <c r="G12" s="766">
        <f>SUM(G27+G40+G13+G69+G33)</f>
        <v>20965</v>
      </c>
      <c r="H12" s="842">
        <f>SUM(H27+H40+H69+H13+H33)</f>
        <v>0</v>
      </c>
      <c r="I12" s="766">
        <f t="shared" ref="I12:I27" si="0">G12+H12</f>
        <v>20965</v>
      </c>
      <c r="J12" s="766">
        <f>SUM(J27+J40)</f>
        <v>5159.0999999999995</v>
      </c>
      <c r="K12" s="766">
        <f>SUM(K27+K40)</f>
        <v>7041.7999999999993</v>
      </c>
      <c r="L12" s="289"/>
    </row>
    <row r="13" spans="1:14" s="290" customFormat="1" ht="15.75" x14ac:dyDescent="0.25">
      <c r="A13" s="754" t="s">
        <v>360</v>
      </c>
      <c r="B13" s="759" t="s">
        <v>567</v>
      </c>
      <c r="C13" s="759" t="s">
        <v>149</v>
      </c>
      <c r="D13" s="831"/>
      <c r="E13" s="363"/>
      <c r="F13" s="625"/>
      <c r="G13" s="766">
        <f>SUM(G14+G23)</f>
        <v>4296.8</v>
      </c>
      <c r="H13" s="842">
        <f>SUM(H14+H23)</f>
        <v>0</v>
      </c>
      <c r="I13" s="766">
        <f t="shared" si="0"/>
        <v>4296.8</v>
      </c>
      <c r="J13" s="766"/>
      <c r="K13" s="766"/>
      <c r="L13" s="289"/>
    </row>
    <row r="14" spans="1:14" ht="15.75" hidden="1" x14ac:dyDescent="0.25">
      <c r="A14" s="319" t="s">
        <v>585</v>
      </c>
      <c r="B14" s="832" t="s">
        <v>567</v>
      </c>
      <c r="C14" s="832" t="s">
        <v>149</v>
      </c>
      <c r="D14" s="833">
        <v>1</v>
      </c>
      <c r="E14" s="294">
        <v>5220000</v>
      </c>
      <c r="F14" s="303"/>
      <c r="G14" s="767">
        <f>SUM(G15)</f>
        <v>738.5</v>
      </c>
      <c r="H14" s="843">
        <f>SUM(H15)</f>
        <v>0</v>
      </c>
      <c r="I14" s="767">
        <f t="shared" si="0"/>
        <v>738.5</v>
      </c>
      <c r="J14" s="767"/>
      <c r="K14" s="767"/>
      <c r="L14" s="211"/>
    </row>
    <row r="15" spans="1:14" s="290" customFormat="1" ht="31.5" x14ac:dyDescent="0.25">
      <c r="A15" s="754" t="s">
        <v>780</v>
      </c>
      <c r="B15" s="759" t="s">
        <v>567</v>
      </c>
      <c r="C15" s="759" t="s">
        <v>149</v>
      </c>
      <c r="D15" s="831">
        <v>1</v>
      </c>
      <c r="E15" s="363">
        <v>5224500</v>
      </c>
      <c r="F15" s="625"/>
      <c r="G15" s="766">
        <f>SUM(G18+G16)</f>
        <v>738.5</v>
      </c>
      <c r="H15" s="842">
        <f>SUM(H16+H18)</f>
        <v>0</v>
      </c>
      <c r="I15" s="766">
        <f t="shared" si="0"/>
        <v>738.5</v>
      </c>
      <c r="J15" s="766"/>
      <c r="K15" s="766"/>
      <c r="L15" s="289"/>
    </row>
    <row r="16" spans="1:14" ht="15.75" x14ac:dyDescent="0.25">
      <c r="A16" s="319" t="s">
        <v>725</v>
      </c>
      <c r="B16" s="832" t="s">
        <v>567</v>
      </c>
      <c r="C16" s="832" t="s">
        <v>149</v>
      </c>
      <c r="D16" s="833">
        <v>1</v>
      </c>
      <c r="E16" s="294">
        <v>5224500</v>
      </c>
      <c r="F16" s="303">
        <v>240</v>
      </c>
      <c r="G16" s="767">
        <f>SUM(G17)</f>
        <v>40</v>
      </c>
      <c r="H16" s="767">
        <f t="shared" ref="H16:K16" si="1">SUM(H17)</f>
        <v>0</v>
      </c>
      <c r="I16" s="767">
        <f t="shared" si="1"/>
        <v>40</v>
      </c>
      <c r="J16" s="767">
        <f t="shared" si="1"/>
        <v>0</v>
      </c>
      <c r="K16" s="767">
        <f t="shared" si="1"/>
        <v>0</v>
      </c>
      <c r="L16" s="211"/>
    </row>
    <row r="17" spans="1:14" ht="15.75" x14ac:dyDescent="0.25">
      <c r="A17" s="366" t="s">
        <v>563</v>
      </c>
      <c r="B17" s="832" t="s">
        <v>567</v>
      </c>
      <c r="C17" s="832" t="s">
        <v>149</v>
      </c>
      <c r="D17" s="833">
        <v>1</v>
      </c>
      <c r="E17" s="294">
        <v>5224500</v>
      </c>
      <c r="F17" s="303">
        <v>244</v>
      </c>
      <c r="G17" s="767">
        <v>40</v>
      </c>
      <c r="H17" s="843"/>
      <c r="I17" s="767">
        <f>SUM(G17:H17)</f>
        <v>40</v>
      </c>
      <c r="J17" s="767"/>
      <c r="K17" s="767"/>
      <c r="L17" s="211"/>
    </row>
    <row r="18" spans="1:14" ht="31.5" hidden="1" x14ac:dyDescent="0.25">
      <c r="A18" s="319" t="s">
        <v>596</v>
      </c>
      <c r="B18" s="832" t="s">
        <v>567</v>
      </c>
      <c r="C18" s="832" t="s">
        <v>149</v>
      </c>
      <c r="D18" s="833">
        <v>1</v>
      </c>
      <c r="E18" s="294">
        <v>5224500</v>
      </c>
      <c r="F18" s="303">
        <v>600</v>
      </c>
      <c r="G18" s="767">
        <f>SUM(G19+G21)</f>
        <v>698.5</v>
      </c>
      <c r="H18" s="843">
        <f>SUM(H19+H21)</f>
        <v>0</v>
      </c>
      <c r="I18" s="767">
        <f t="shared" si="0"/>
        <v>698.5</v>
      </c>
      <c r="J18" s="767"/>
      <c r="K18" s="767"/>
      <c r="L18" s="211"/>
      <c r="N18" s="785"/>
    </row>
    <row r="19" spans="1:14" ht="15.75" x14ac:dyDescent="0.25">
      <c r="A19" s="319" t="s">
        <v>582</v>
      </c>
      <c r="B19" s="832" t="s">
        <v>567</v>
      </c>
      <c r="C19" s="832" t="s">
        <v>149</v>
      </c>
      <c r="D19" s="833">
        <v>1</v>
      </c>
      <c r="E19" s="294">
        <v>5224500</v>
      </c>
      <c r="F19" s="303">
        <v>610</v>
      </c>
      <c r="G19" s="767">
        <f>SUM(G20)</f>
        <v>424.9</v>
      </c>
      <c r="H19" s="843">
        <f>SUM(H20)</f>
        <v>0</v>
      </c>
      <c r="I19" s="767">
        <f t="shared" si="0"/>
        <v>424.9</v>
      </c>
      <c r="J19" s="767"/>
      <c r="K19" s="767"/>
      <c r="L19" s="211"/>
    </row>
    <row r="20" spans="1:14" ht="15.75" x14ac:dyDescent="0.25">
      <c r="A20" s="753" t="s">
        <v>584</v>
      </c>
      <c r="B20" s="832" t="s">
        <v>567</v>
      </c>
      <c r="C20" s="832" t="s">
        <v>149</v>
      </c>
      <c r="D20" s="833">
        <v>1</v>
      </c>
      <c r="E20" s="294">
        <v>5224500</v>
      </c>
      <c r="F20" s="303">
        <v>612</v>
      </c>
      <c r="G20" s="767">
        <v>424.9</v>
      </c>
      <c r="H20" s="843"/>
      <c r="I20" s="767">
        <f t="shared" si="0"/>
        <v>424.9</v>
      </c>
      <c r="J20" s="767"/>
      <c r="K20" s="767"/>
      <c r="L20" s="211"/>
    </row>
    <row r="21" spans="1:14" ht="15.75" x14ac:dyDescent="0.25">
      <c r="A21" s="319" t="s">
        <v>598</v>
      </c>
      <c r="B21" s="832" t="s">
        <v>567</v>
      </c>
      <c r="C21" s="832" t="s">
        <v>149</v>
      </c>
      <c r="D21" s="833">
        <v>1</v>
      </c>
      <c r="E21" s="294">
        <v>5224500</v>
      </c>
      <c r="F21" s="303">
        <v>620</v>
      </c>
      <c r="G21" s="767">
        <f>SUM(G22)</f>
        <v>273.60000000000002</v>
      </c>
      <c r="H21" s="767">
        <f>SUM(H22)</f>
        <v>0</v>
      </c>
      <c r="I21" s="767">
        <f t="shared" si="0"/>
        <v>273.60000000000002</v>
      </c>
      <c r="J21" s="767"/>
      <c r="K21" s="767"/>
      <c r="L21" s="211"/>
    </row>
    <row r="22" spans="1:14" ht="15.75" x14ac:dyDescent="0.25">
      <c r="A22" s="753" t="s">
        <v>600</v>
      </c>
      <c r="B22" s="832" t="s">
        <v>567</v>
      </c>
      <c r="C22" s="832" t="s">
        <v>149</v>
      </c>
      <c r="D22" s="833">
        <v>1</v>
      </c>
      <c r="E22" s="294">
        <v>5224500</v>
      </c>
      <c r="F22" s="303">
        <v>622</v>
      </c>
      <c r="G22" s="767">
        <v>273.60000000000002</v>
      </c>
      <c r="H22" s="767"/>
      <c r="I22" s="767">
        <f t="shared" si="0"/>
        <v>273.60000000000002</v>
      </c>
      <c r="J22" s="767"/>
      <c r="K22" s="767"/>
      <c r="L22" s="211"/>
    </row>
    <row r="23" spans="1:14" s="290" customFormat="1" ht="15.75" x14ac:dyDescent="0.25">
      <c r="A23" s="754" t="s">
        <v>212</v>
      </c>
      <c r="B23" s="759" t="s">
        <v>567</v>
      </c>
      <c r="C23" s="759" t="s">
        <v>149</v>
      </c>
      <c r="D23" s="759">
        <v>12</v>
      </c>
      <c r="E23" s="363"/>
      <c r="F23" s="625"/>
      <c r="G23" s="766">
        <f>G24</f>
        <v>3558.3</v>
      </c>
      <c r="H23" s="766">
        <f>H24</f>
        <v>0</v>
      </c>
      <c r="I23" s="766">
        <f t="shared" si="0"/>
        <v>3558.3</v>
      </c>
      <c r="J23" s="766"/>
      <c r="K23" s="766"/>
      <c r="L23" s="289"/>
    </row>
    <row r="24" spans="1:14" s="290" customFormat="1" ht="47.25" x14ac:dyDescent="0.25">
      <c r="A24" s="323" t="s">
        <v>740</v>
      </c>
      <c r="B24" s="759" t="s">
        <v>567</v>
      </c>
      <c r="C24" s="759" t="s">
        <v>149</v>
      </c>
      <c r="D24" s="759" t="s">
        <v>213</v>
      </c>
      <c r="E24" s="363">
        <v>5220400</v>
      </c>
      <c r="F24" s="625"/>
      <c r="G24" s="766">
        <f>G25</f>
        <v>3558.3</v>
      </c>
      <c r="H24" s="766">
        <f t="shared" ref="H24:I24" si="2">H25</f>
        <v>0</v>
      </c>
      <c r="I24" s="766">
        <f t="shared" si="2"/>
        <v>3558.3</v>
      </c>
      <c r="J24" s="766"/>
      <c r="K24" s="766"/>
      <c r="L24" s="289"/>
    </row>
    <row r="25" spans="1:14" s="290" customFormat="1" ht="15.75" x14ac:dyDescent="0.25">
      <c r="A25" s="319" t="s">
        <v>725</v>
      </c>
      <c r="B25" s="832" t="s">
        <v>567</v>
      </c>
      <c r="C25" s="832" t="s">
        <v>149</v>
      </c>
      <c r="D25" s="832" t="s">
        <v>213</v>
      </c>
      <c r="E25" s="294">
        <v>5220400</v>
      </c>
      <c r="F25" s="303">
        <v>240</v>
      </c>
      <c r="G25" s="767">
        <f>G26</f>
        <v>3558.3</v>
      </c>
      <c r="H25" s="767">
        <f t="shared" ref="H25:I25" si="3">H26</f>
        <v>0</v>
      </c>
      <c r="I25" s="767">
        <f t="shared" si="3"/>
        <v>3558.3</v>
      </c>
      <c r="J25" s="767"/>
      <c r="K25" s="767"/>
      <c r="L25" s="289"/>
    </row>
    <row r="26" spans="1:14" ht="15.75" x14ac:dyDescent="0.25">
      <c r="A26" s="366" t="s">
        <v>563</v>
      </c>
      <c r="B26" s="832" t="s">
        <v>567</v>
      </c>
      <c r="C26" s="832" t="s">
        <v>149</v>
      </c>
      <c r="D26" s="832" t="s">
        <v>213</v>
      </c>
      <c r="E26" s="294">
        <v>5220400</v>
      </c>
      <c r="F26" s="303">
        <v>244</v>
      </c>
      <c r="G26" s="767">
        <v>3558.3</v>
      </c>
      <c r="H26" s="767"/>
      <c r="I26" s="767">
        <f t="shared" si="0"/>
        <v>3558.3</v>
      </c>
      <c r="J26" s="767"/>
      <c r="K26" s="767"/>
      <c r="L26" s="211"/>
    </row>
    <row r="27" spans="1:14" s="290" customFormat="1" ht="15.75" x14ac:dyDescent="0.25">
      <c r="A27" s="367" t="s">
        <v>362</v>
      </c>
      <c r="B27" s="758">
        <v>40</v>
      </c>
      <c r="C27" s="831">
        <v>5</v>
      </c>
      <c r="D27" s="831" t="s">
        <v>358</v>
      </c>
      <c r="E27" s="363" t="s">
        <v>358</v>
      </c>
      <c r="F27" s="625" t="s">
        <v>358</v>
      </c>
      <c r="G27" s="766">
        <f>G28</f>
        <v>5930.2</v>
      </c>
      <c r="H27" s="840">
        <f>SUM(H28)</f>
        <v>0</v>
      </c>
      <c r="I27" s="766">
        <f t="shared" si="0"/>
        <v>5930.2</v>
      </c>
      <c r="J27" s="766">
        <v>5029.2</v>
      </c>
      <c r="K27" s="766">
        <v>6911.9</v>
      </c>
      <c r="L27" s="289"/>
    </row>
    <row r="28" spans="1:14" s="290" customFormat="1" ht="15.75" x14ac:dyDescent="0.25">
      <c r="A28" s="367" t="s">
        <v>222</v>
      </c>
      <c r="B28" s="758">
        <v>40</v>
      </c>
      <c r="C28" s="831">
        <v>5</v>
      </c>
      <c r="D28" s="831">
        <v>2</v>
      </c>
      <c r="E28" s="363" t="s">
        <v>358</v>
      </c>
      <c r="F28" s="625" t="s">
        <v>358</v>
      </c>
      <c r="G28" s="766">
        <f>G29</f>
        <v>5930.2</v>
      </c>
      <c r="H28" s="766">
        <f>SUM(H29)</f>
        <v>0</v>
      </c>
      <c r="I28" s="766">
        <f t="shared" ref="I28:I143" si="4">G28+H28</f>
        <v>5930.2</v>
      </c>
      <c r="J28" s="766">
        <v>5029.2</v>
      </c>
      <c r="K28" s="766">
        <v>6911.9</v>
      </c>
      <c r="L28" s="289"/>
    </row>
    <row r="29" spans="1:14" ht="15.75" hidden="1" x14ac:dyDescent="0.25">
      <c r="A29" s="319" t="s">
        <v>585</v>
      </c>
      <c r="B29" s="298">
        <v>40</v>
      </c>
      <c r="C29" s="833">
        <v>5</v>
      </c>
      <c r="D29" s="833">
        <v>2</v>
      </c>
      <c r="E29" s="294">
        <v>5220000</v>
      </c>
      <c r="F29" s="303" t="s">
        <v>358</v>
      </c>
      <c r="G29" s="767">
        <f>G30</f>
        <v>5930.2</v>
      </c>
      <c r="H29" s="767">
        <f>SUM(H30)</f>
        <v>0</v>
      </c>
      <c r="I29" s="767">
        <f t="shared" si="4"/>
        <v>5930.2</v>
      </c>
      <c r="J29" s="767">
        <v>5029.2</v>
      </c>
      <c r="K29" s="767">
        <v>6911.9</v>
      </c>
      <c r="L29" s="211"/>
    </row>
    <row r="30" spans="1:14" s="290" customFormat="1" ht="47.25" x14ac:dyDescent="0.25">
      <c r="A30" s="367" t="s">
        <v>592</v>
      </c>
      <c r="B30" s="758">
        <v>40</v>
      </c>
      <c r="C30" s="831">
        <v>5</v>
      </c>
      <c r="D30" s="831">
        <v>2</v>
      </c>
      <c r="E30" s="363">
        <v>5222100</v>
      </c>
      <c r="F30" s="625" t="s">
        <v>358</v>
      </c>
      <c r="G30" s="766">
        <f>G31</f>
        <v>5930.2</v>
      </c>
      <c r="H30" s="766">
        <f>SUM(H31)</f>
        <v>0</v>
      </c>
      <c r="I30" s="766">
        <f t="shared" si="4"/>
        <v>5930.2</v>
      </c>
      <c r="J30" s="766">
        <v>5029.2</v>
      </c>
      <c r="K30" s="766">
        <v>6911.9</v>
      </c>
      <c r="L30" s="289"/>
    </row>
    <row r="31" spans="1:14" ht="15.75" x14ac:dyDescent="0.25">
      <c r="A31" s="319" t="s">
        <v>564</v>
      </c>
      <c r="B31" s="298">
        <v>40</v>
      </c>
      <c r="C31" s="833">
        <v>5</v>
      </c>
      <c r="D31" s="833">
        <v>2</v>
      </c>
      <c r="E31" s="294">
        <v>5222100</v>
      </c>
      <c r="F31" s="303">
        <v>800</v>
      </c>
      <c r="G31" s="767">
        <f>G32</f>
        <v>5930.2</v>
      </c>
      <c r="H31" s="767">
        <f>SUM(H32)</f>
        <v>0</v>
      </c>
      <c r="I31" s="767">
        <f t="shared" si="4"/>
        <v>5930.2</v>
      </c>
      <c r="J31" s="767">
        <v>5029.2</v>
      </c>
      <c r="K31" s="767">
        <v>6911.9</v>
      </c>
      <c r="L31" s="211"/>
    </row>
    <row r="32" spans="1:14" ht="31.5" x14ac:dyDescent="0.25">
      <c r="A32" s="319" t="s">
        <v>587</v>
      </c>
      <c r="B32" s="298">
        <v>40</v>
      </c>
      <c r="C32" s="833">
        <v>5</v>
      </c>
      <c r="D32" s="833">
        <v>2</v>
      </c>
      <c r="E32" s="294">
        <v>5222100</v>
      </c>
      <c r="F32" s="303">
        <v>810</v>
      </c>
      <c r="G32" s="767">
        <v>5930.2</v>
      </c>
      <c r="H32" s="841">
        <f>SUM('свод 2012'!R189)</f>
        <v>0</v>
      </c>
      <c r="I32" s="767">
        <f t="shared" si="4"/>
        <v>5930.2</v>
      </c>
      <c r="J32" s="767">
        <v>5029.2</v>
      </c>
      <c r="K32" s="767">
        <v>6911.9</v>
      </c>
      <c r="L32" s="211"/>
    </row>
    <row r="33" spans="1:12" s="290" customFormat="1" ht="17.25" customHeight="1" x14ac:dyDescent="0.25">
      <c r="A33" s="754" t="s">
        <v>240</v>
      </c>
      <c r="B33" s="758">
        <v>40</v>
      </c>
      <c r="C33" s="831">
        <v>7</v>
      </c>
      <c r="D33" s="831">
        <v>2</v>
      </c>
      <c r="E33" s="363" t="s">
        <v>358</v>
      </c>
      <c r="F33" s="625" t="s">
        <v>358</v>
      </c>
      <c r="G33" s="766">
        <v>250</v>
      </c>
      <c r="H33" s="840"/>
      <c r="I33" s="766">
        <f t="shared" ref="I33:I39" si="5">G33+H33</f>
        <v>250</v>
      </c>
      <c r="J33" s="766">
        <v>0</v>
      </c>
      <c r="K33" s="766">
        <v>0</v>
      </c>
      <c r="L33" s="289"/>
    </row>
    <row r="34" spans="1:12" ht="15.75" hidden="1" x14ac:dyDescent="0.25">
      <c r="A34" s="319" t="s">
        <v>585</v>
      </c>
      <c r="B34" s="298">
        <v>40</v>
      </c>
      <c r="C34" s="833">
        <v>7</v>
      </c>
      <c r="D34" s="833">
        <v>2</v>
      </c>
      <c r="E34" s="294">
        <v>5220000</v>
      </c>
      <c r="F34" s="303" t="s">
        <v>358</v>
      </c>
      <c r="G34" s="767">
        <v>250</v>
      </c>
      <c r="H34" s="841"/>
      <c r="I34" s="767">
        <f t="shared" si="5"/>
        <v>250</v>
      </c>
      <c r="J34" s="767">
        <v>0</v>
      </c>
      <c r="K34" s="767">
        <v>0</v>
      </c>
      <c r="L34" s="211"/>
    </row>
    <row r="35" spans="1:12" s="290" customFormat="1" ht="31.5" x14ac:dyDescent="0.25">
      <c r="A35" s="367" t="s">
        <v>601</v>
      </c>
      <c r="B35" s="758">
        <v>40</v>
      </c>
      <c r="C35" s="831">
        <v>7</v>
      </c>
      <c r="D35" s="831">
        <v>2</v>
      </c>
      <c r="E35" s="363">
        <v>5222800</v>
      </c>
      <c r="F35" s="625" t="s">
        <v>358</v>
      </c>
      <c r="G35" s="766">
        <v>250</v>
      </c>
      <c r="H35" s="840"/>
      <c r="I35" s="766">
        <f t="shared" si="5"/>
        <v>250</v>
      </c>
      <c r="J35" s="766">
        <v>0</v>
      </c>
      <c r="K35" s="766">
        <v>0</v>
      </c>
      <c r="L35" s="289"/>
    </row>
    <row r="36" spans="1:12" s="290" customFormat="1" ht="35.25" customHeight="1" x14ac:dyDescent="0.25">
      <c r="A36" s="367" t="s">
        <v>724</v>
      </c>
      <c r="B36" s="758">
        <v>40</v>
      </c>
      <c r="C36" s="831">
        <v>7</v>
      </c>
      <c r="D36" s="831">
        <v>2</v>
      </c>
      <c r="E36" s="363">
        <v>5222810</v>
      </c>
      <c r="F36" s="625" t="s">
        <v>358</v>
      </c>
      <c r="G36" s="766">
        <v>250</v>
      </c>
      <c r="H36" s="840"/>
      <c r="I36" s="766">
        <f t="shared" si="5"/>
        <v>250</v>
      </c>
      <c r="J36" s="766">
        <v>0</v>
      </c>
      <c r="K36" s="766">
        <v>0</v>
      </c>
      <c r="L36" s="289"/>
    </row>
    <row r="37" spans="1:12" ht="31.5" hidden="1" x14ac:dyDescent="0.25">
      <c r="A37" s="319" t="s">
        <v>596</v>
      </c>
      <c r="B37" s="298">
        <v>40</v>
      </c>
      <c r="C37" s="833">
        <v>7</v>
      </c>
      <c r="D37" s="833">
        <v>2</v>
      </c>
      <c r="E37" s="294">
        <v>5222810</v>
      </c>
      <c r="F37" s="303">
        <v>600</v>
      </c>
      <c r="G37" s="767">
        <v>250</v>
      </c>
      <c r="H37" s="841"/>
      <c r="I37" s="767">
        <f t="shared" si="5"/>
        <v>250</v>
      </c>
      <c r="J37" s="767"/>
      <c r="K37" s="767"/>
      <c r="L37" s="211"/>
    </row>
    <row r="38" spans="1:12" ht="15.75" x14ac:dyDescent="0.25">
      <c r="A38" s="319" t="s">
        <v>582</v>
      </c>
      <c r="B38" s="298">
        <v>40</v>
      </c>
      <c r="C38" s="833">
        <v>7</v>
      </c>
      <c r="D38" s="833">
        <v>2</v>
      </c>
      <c r="E38" s="294">
        <v>5222810</v>
      </c>
      <c r="F38" s="303">
        <v>610</v>
      </c>
      <c r="G38" s="767">
        <v>250</v>
      </c>
      <c r="H38" s="841"/>
      <c r="I38" s="767">
        <f t="shared" si="5"/>
        <v>250</v>
      </c>
      <c r="J38" s="767">
        <v>0</v>
      </c>
      <c r="K38" s="767">
        <v>0</v>
      </c>
      <c r="L38" s="211"/>
    </row>
    <row r="39" spans="1:12" ht="15.75" x14ac:dyDescent="0.25">
      <c r="A39" s="753" t="s">
        <v>584</v>
      </c>
      <c r="B39" s="298">
        <v>40</v>
      </c>
      <c r="C39" s="833">
        <v>7</v>
      </c>
      <c r="D39" s="833">
        <v>2</v>
      </c>
      <c r="E39" s="294">
        <v>5222810</v>
      </c>
      <c r="F39" s="303">
        <v>612</v>
      </c>
      <c r="G39" s="767">
        <v>250</v>
      </c>
      <c r="H39" s="841"/>
      <c r="I39" s="767">
        <f t="shared" si="5"/>
        <v>250</v>
      </c>
      <c r="J39" s="767">
        <v>0</v>
      </c>
      <c r="K39" s="767">
        <v>0</v>
      </c>
      <c r="L39" s="211"/>
    </row>
    <row r="40" spans="1:12" s="290" customFormat="1" ht="15.75" x14ac:dyDescent="0.25">
      <c r="A40" s="367" t="s">
        <v>722</v>
      </c>
      <c r="B40" s="758">
        <v>40</v>
      </c>
      <c r="C40" s="831">
        <v>8</v>
      </c>
      <c r="D40" s="831" t="s">
        <v>358</v>
      </c>
      <c r="E40" s="363" t="s">
        <v>358</v>
      </c>
      <c r="F40" s="625" t="s">
        <v>358</v>
      </c>
      <c r="G40" s="766">
        <f>SUM(G41)</f>
        <v>3676.1</v>
      </c>
      <c r="H40" s="840">
        <f>H41</f>
        <v>0</v>
      </c>
      <c r="I40" s="766">
        <f t="shared" si="4"/>
        <v>3676.1</v>
      </c>
      <c r="J40" s="766">
        <f>SUM(J41)</f>
        <v>129.9</v>
      </c>
      <c r="K40" s="766">
        <f>SUM(K41)</f>
        <v>129.9</v>
      </c>
      <c r="L40" s="289"/>
    </row>
    <row r="41" spans="1:12" s="290" customFormat="1" ht="15.75" x14ac:dyDescent="0.25">
      <c r="A41" s="367" t="s">
        <v>288</v>
      </c>
      <c r="B41" s="758">
        <v>40</v>
      </c>
      <c r="C41" s="831">
        <v>8</v>
      </c>
      <c r="D41" s="831">
        <v>1</v>
      </c>
      <c r="E41" s="363" t="s">
        <v>358</v>
      </c>
      <c r="F41" s="625" t="s">
        <v>358</v>
      </c>
      <c r="G41" s="766">
        <f>SUM(G42+G53+G61+G65+G67)</f>
        <v>3676.1</v>
      </c>
      <c r="H41" s="840">
        <f>H61+H65+H67+H53</f>
        <v>0</v>
      </c>
      <c r="I41" s="766">
        <f t="shared" si="4"/>
        <v>3676.1</v>
      </c>
      <c r="J41" s="766">
        <f>SUM(J42+J53)</f>
        <v>129.9</v>
      </c>
      <c r="K41" s="766">
        <f>SUM(K42+K53)</f>
        <v>129.9</v>
      </c>
      <c r="L41" s="289"/>
    </row>
    <row r="42" spans="1:12" ht="15.75" hidden="1" x14ac:dyDescent="0.25">
      <c r="A42" s="319" t="s">
        <v>585</v>
      </c>
      <c r="B42" s="298">
        <v>40</v>
      </c>
      <c r="C42" s="833">
        <v>8</v>
      </c>
      <c r="D42" s="833">
        <v>1</v>
      </c>
      <c r="E42" s="294">
        <v>5220000</v>
      </c>
      <c r="F42" s="303" t="s">
        <v>358</v>
      </c>
      <c r="G42" s="767">
        <v>741</v>
      </c>
      <c r="H42" s="841"/>
      <c r="I42" s="767">
        <f t="shared" si="4"/>
        <v>741</v>
      </c>
      <c r="J42" s="767">
        <v>0</v>
      </c>
      <c r="K42" s="767">
        <v>0</v>
      </c>
      <c r="L42" s="211"/>
    </row>
    <row r="43" spans="1:12" s="290" customFormat="1" ht="15" customHeight="1" x14ac:dyDescent="0.25">
      <c r="A43" s="367" t="s">
        <v>601</v>
      </c>
      <c r="B43" s="758">
        <v>40</v>
      </c>
      <c r="C43" s="831">
        <v>8</v>
      </c>
      <c r="D43" s="831">
        <v>1</v>
      </c>
      <c r="E43" s="363">
        <v>5222800</v>
      </c>
      <c r="F43" s="625" t="s">
        <v>358</v>
      </c>
      <c r="G43" s="766">
        <v>741</v>
      </c>
      <c r="H43" s="840"/>
      <c r="I43" s="766">
        <f t="shared" si="4"/>
        <v>741</v>
      </c>
      <c r="J43" s="766">
        <v>0</v>
      </c>
      <c r="K43" s="766">
        <v>0</v>
      </c>
      <c r="L43" s="289"/>
    </row>
    <row r="44" spans="1:12" s="290" customFormat="1" ht="17.25" customHeight="1" x14ac:dyDescent="0.25">
      <c r="A44" s="367" t="s">
        <v>602</v>
      </c>
      <c r="B44" s="758">
        <v>40</v>
      </c>
      <c r="C44" s="831">
        <v>8</v>
      </c>
      <c r="D44" s="831">
        <v>1</v>
      </c>
      <c r="E44" s="363">
        <v>5222805</v>
      </c>
      <c r="F44" s="625" t="s">
        <v>358</v>
      </c>
      <c r="G44" s="766">
        <f>G45+G47</f>
        <v>275</v>
      </c>
      <c r="H44" s="766">
        <f t="shared" ref="H44" si="6">H45+H47</f>
        <v>0</v>
      </c>
      <c r="I44" s="766">
        <f t="shared" si="4"/>
        <v>275</v>
      </c>
      <c r="J44" s="766">
        <v>0</v>
      </c>
      <c r="K44" s="766">
        <v>0</v>
      </c>
      <c r="L44" s="289"/>
    </row>
    <row r="45" spans="1:12" ht="15.75" x14ac:dyDescent="0.25">
      <c r="A45" s="319" t="s">
        <v>582</v>
      </c>
      <c r="B45" s="298">
        <v>40</v>
      </c>
      <c r="C45" s="833">
        <v>8</v>
      </c>
      <c r="D45" s="833">
        <v>1</v>
      </c>
      <c r="E45" s="294">
        <v>5222805</v>
      </c>
      <c r="F45" s="303">
        <v>610</v>
      </c>
      <c r="G45" s="767">
        <f>G46</f>
        <v>150</v>
      </c>
      <c r="H45" s="841"/>
      <c r="I45" s="767">
        <f t="shared" si="4"/>
        <v>150</v>
      </c>
      <c r="J45" s="767"/>
      <c r="K45" s="767"/>
      <c r="L45" s="211"/>
    </row>
    <row r="46" spans="1:12" ht="15.75" x14ac:dyDescent="0.25">
      <c r="A46" s="753" t="s">
        <v>584</v>
      </c>
      <c r="B46" s="298">
        <v>40</v>
      </c>
      <c r="C46" s="833">
        <v>8</v>
      </c>
      <c r="D46" s="833">
        <v>1</v>
      </c>
      <c r="E46" s="294">
        <v>5222805</v>
      </c>
      <c r="F46" s="303">
        <v>612</v>
      </c>
      <c r="G46" s="767">
        <v>150</v>
      </c>
      <c r="H46" s="841"/>
      <c r="I46" s="767">
        <f t="shared" si="4"/>
        <v>150</v>
      </c>
      <c r="J46" s="767"/>
      <c r="K46" s="767"/>
      <c r="L46" s="211"/>
    </row>
    <row r="47" spans="1:12" ht="15.75" x14ac:dyDescent="0.25">
      <c r="A47" s="319" t="s">
        <v>598</v>
      </c>
      <c r="B47" s="298">
        <v>40</v>
      </c>
      <c r="C47" s="833">
        <v>8</v>
      </c>
      <c r="D47" s="833">
        <v>1</v>
      </c>
      <c r="E47" s="294">
        <v>5222805</v>
      </c>
      <c r="F47" s="303">
        <v>620</v>
      </c>
      <c r="G47" s="767">
        <f>G48</f>
        <v>125</v>
      </c>
      <c r="H47" s="841"/>
      <c r="I47" s="767">
        <f t="shared" si="4"/>
        <v>125</v>
      </c>
      <c r="J47" s="767">
        <v>0</v>
      </c>
      <c r="K47" s="767">
        <v>0</v>
      </c>
      <c r="L47" s="211"/>
    </row>
    <row r="48" spans="1:12" ht="17.25" customHeight="1" x14ac:dyDescent="0.25">
      <c r="A48" s="753" t="s">
        <v>600</v>
      </c>
      <c r="B48" s="298">
        <v>40</v>
      </c>
      <c r="C48" s="833">
        <v>8</v>
      </c>
      <c r="D48" s="833">
        <v>1</v>
      </c>
      <c r="E48" s="294">
        <v>5222805</v>
      </c>
      <c r="F48" s="303">
        <v>622</v>
      </c>
      <c r="G48" s="767">
        <v>125</v>
      </c>
      <c r="H48" s="841"/>
      <c r="I48" s="767">
        <f t="shared" si="4"/>
        <v>125</v>
      </c>
      <c r="J48" s="767">
        <v>0</v>
      </c>
      <c r="K48" s="767">
        <v>0</v>
      </c>
      <c r="L48" s="211"/>
    </row>
    <row r="49" spans="1:12" s="290" customFormat="1" ht="13.5" customHeight="1" x14ac:dyDescent="0.25">
      <c r="A49" s="367" t="s">
        <v>603</v>
      </c>
      <c r="B49" s="758">
        <v>40</v>
      </c>
      <c r="C49" s="831">
        <v>8</v>
      </c>
      <c r="D49" s="831">
        <v>1</v>
      </c>
      <c r="E49" s="363">
        <v>5222806</v>
      </c>
      <c r="F49" s="625" t="s">
        <v>358</v>
      </c>
      <c r="G49" s="766">
        <v>466</v>
      </c>
      <c r="H49" s="840"/>
      <c r="I49" s="766">
        <f t="shared" si="4"/>
        <v>466</v>
      </c>
      <c r="J49" s="766">
        <v>0</v>
      </c>
      <c r="K49" s="766">
        <v>0</v>
      </c>
      <c r="L49" s="289"/>
    </row>
    <row r="50" spans="1:12" ht="31.5" hidden="1" customHeight="1" x14ac:dyDescent="0.25">
      <c r="A50" s="319" t="s">
        <v>596</v>
      </c>
      <c r="B50" s="298">
        <v>40</v>
      </c>
      <c r="C50" s="833">
        <v>8</v>
      </c>
      <c r="D50" s="833">
        <v>1</v>
      </c>
      <c r="E50" s="294">
        <v>5222806</v>
      </c>
      <c r="F50" s="303">
        <v>600</v>
      </c>
      <c r="G50" s="767">
        <v>466</v>
      </c>
      <c r="H50" s="841"/>
      <c r="I50" s="767">
        <f t="shared" si="4"/>
        <v>466</v>
      </c>
      <c r="J50" s="767">
        <v>0</v>
      </c>
      <c r="K50" s="767">
        <v>0</v>
      </c>
      <c r="L50" s="211"/>
    </row>
    <row r="51" spans="1:12" ht="16.5" customHeight="1" x14ac:dyDescent="0.25">
      <c r="A51" s="319" t="s">
        <v>582</v>
      </c>
      <c r="B51" s="298">
        <v>40</v>
      </c>
      <c r="C51" s="833">
        <v>8</v>
      </c>
      <c r="D51" s="833">
        <v>1</v>
      </c>
      <c r="E51" s="294">
        <v>5222806</v>
      </c>
      <c r="F51" s="303">
        <v>610</v>
      </c>
      <c r="G51" s="767">
        <v>466</v>
      </c>
      <c r="H51" s="841"/>
      <c r="I51" s="767">
        <f t="shared" si="4"/>
        <v>466</v>
      </c>
      <c r="J51" s="767">
        <v>0</v>
      </c>
      <c r="K51" s="767">
        <v>0</v>
      </c>
      <c r="L51" s="211"/>
    </row>
    <row r="52" spans="1:12" ht="20.25" customHeight="1" x14ac:dyDescent="0.25">
      <c r="A52" s="753" t="s">
        <v>584</v>
      </c>
      <c r="B52" s="298">
        <v>40</v>
      </c>
      <c r="C52" s="833">
        <v>8</v>
      </c>
      <c r="D52" s="833">
        <v>1</v>
      </c>
      <c r="E52" s="294">
        <v>5222806</v>
      </c>
      <c r="F52" s="303">
        <v>612</v>
      </c>
      <c r="G52" s="767">
        <v>466</v>
      </c>
      <c r="H52" s="841"/>
      <c r="I52" s="767">
        <f t="shared" si="4"/>
        <v>466</v>
      </c>
      <c r="J52" s="767">
        <v>0</v>
      </c>
      <c r="K52" s="767">
        <v>0</v>
      </c>
      <c r="L52" s="211"/>
    </row>
    <row r="53" spans="1:12" s="290" customFormat="1" ht="15.75" customHeight="1" x14ac:dyDescent="0.25">
      <c r="A53" s="367" t="s">
        <v>594</v>
      </c>
      <c r="B53" s="758">
        <v>40</v>
      </c>
      <c r="C53" s="831">
        <v>8</v>
      </c>
      <c r="D53" s="831">
        <v>1</v>
      </c>
      <c r="E53" s="363">
        <v>4400000</v>
      </c>
      <c r="F53" s="625" t="s">
        <v>358</v>
      </c>
      <c r="G53" s="766">
        <f>G54+G58</f>
        <v>136.6</v>
      </c>
      <c r="H53" s="766">
        <f t="shared" ref="H53:I53" si="7">H54+H58</f>
        <v>0</v>
      </c>
      <c r="I53" s="766">
        <f t="shared" si="7"/>
        <v>136.6</v>
      </c>
      <c r="J53" s="766">
        <v>129.9</v>
      </c>
      <c r="K53" s="766">
        <v>129.9</v>
      </c>
      <c r="L53" s="289"/>
    </row>
    <row r="54" spans="1:12" s="290" customFormat="1" ht="49.5" customHeight="1" x14ac:dyDescent="0.25">
      <c r="A54" s="367" t="s">
        <v>595</v>
      </c>
      <c r="B54" s="758">
        <v>40</v>
      </c>
      <c r="C54" s="831">
        <v>8</v>
      </c>
      <c r="D54" s="831">
        <v>1</v>
      </c>
      <c r="E54" s="363">
        <v>4400200</v>
      </c>
      <c r="F54" s="625" t="s">
        <v>358</v>
      </c>
      <c r="G54" s="766">
        <f t="shared" ref="G54:H56" si="8">G55</f>
        <v>129.9</v>
      </c>
      <c r="H54" s="840">
        <f t="shared" si="8"/>
        <v>0</v>
      </c>
      <c r="I54" s="766">
        <f t="shared" si="4"/>
        <v>129.9</v>
      </c>
      <c r="J54" s="766">
        <v>129.9</v>
      </c>
      <c r="K54" s="766">
        <v>129.9</v>
      </c>
      <c r="L54" s="289"/>
    </row>
    <row r="55" spans="1:12" ht="32.25" hidden="1" customHeight="1" x14ac:dyDescent="0.25">
      <c r="A55" s="319" t="s">
        <v>596</v>
      </c>
      <c r="B55" s="298">
        <v>40</v>
      </c>
      <c r="C55" s="833">
        <v>8</v>
      </c>
      <c r="D55" s="833">
        <v>1</v>
      </c>
      <c r="E55" s="294">
        <v>4400200</v>
      </c>
      <c r="F55" s="303">
        <v>600</v>
      </c>
      <c r="G55" s="767">
        <f t="shared" si="8"/>
        <v>129.9</v>
      </c>
      <c r="H55" s="841">
        <f t="shared" si="8"/>
        <v>0</v>
      </c>
      <c r="I55" s="767">
        <f t="shared" si="4"/>
        <v>129.9</v>
      </c>
      <c r="J55" s="767">
        <v>129.9</v>
      </c>
      <c r="K55" s="767">
        <v>129.9</v>
      </c>
      <c r="L55" s="211"/>
    </row>
    <row r="56" spans="1:12" ht="17.25" customHeight="1" x14ac:dyDescent="0.25">
      <c r="A56" s="319" t="s">
        <v>582</v>
      </c>
      <c r="B56" s="298">
        <v>40</v>
      </c>
      <c r="C56" s="833">
        <v>8</v>
      </c>
      <c r="D56" s="833">
        <v>1</v>
      </c>
      <c r="E56" s="294">
        <v>4400200</v>
      </c>
      <c r="F56" s="303">
        <v>610</v>
      </c>
      <c r="G56" s="767">
        <f t="shared" si="8"/>
        <v>129.9</v>
      </c>
      <c r="H56" s="841">
        <f t="shared" si="8"/>
        <v>0</v>
      </c>
      <c r="I56" s="767">
        <f t="shared" si="4"/>
        <v>129.9</v>
      </c>
      <c r="J56" s="767">
        <v>129.9</v>
      </c>
      <c r="K56" s="767">
        <v>129.9</v>
      </c>
      <c r="L56" s="211"/>
    </row>
    <row r="57" spans="1:12" ht="15.75" x14ac:dyDescent="0.25">
      <c r="A57" s="753" t="s">
        <v>584</v>
      </c>
      <c r="B57" s="298">
        <v>40</v>
      </c>
      <c r="C57" s="833">
        <v>8</v>
      </c>
      <c r="D57" s="833">
        <v>1</v>
      </c>
      <c r="E57" s="294">
        <v>4400200</v>
      </c>
      <c r="F57" s="303">
        <v>612</v>
      </c>
      <c r="G57" s="767">
        <v>129.9</v>
      </c>
      <c r="H57" s="841"/>
      <c r="I57" s="767">
        <f t="shared" si="4"/>
        <v>129.9</v>
      </c>
      <c r="J57" s="767">
        <v>129.9</v>
      </c>
      <c r="K57" s="767">
        <v>129.9</v>
      </c>
      <c r="L57" s="211"/>
    </row>
    <row r="58" spans="1:12" ht="31.5" x14ac:dyDescent="0.25">
      <c r="A58" s="754" t="s">
        <v>1248</v>
      </c>
      <c r="B58" s="298">
        <v>40</v>
      </c>
      <c r="C58" s="833">
        <v>8</v>
      </c>
      <c r="D58" s="833">
        <v>1</v>
      </c>
      <c r="E58" s="363">
        <v>4400900</v>
      </c>
      <c r="F58" s="625"/>
      <c r="G58" s="766">
        <f>G59</f>
        <v>6.7</v>
      </c>
      <c r="H58" s="840"/>
      <c r="I58" s="766">
        <f>I59</f>
        <v>6.7</v>
      </c>
      <c r="J58" s="767"/>
      <c r="K58" s="767"/>
      <c r="L58" s="211"/>
    </row>
    <row r="59" spans="1:12" ht="15.75" x14ac:dyDescent="0.25">
      <c r="A59" s="319" t="s">
        <v>582</v>
      </c>
      <c r="B59" s="298">
        <v>40</v>
      </c>
      <c r="C59" s="833">
        <v>8</v>
      </c>
      <c r="D59" s="833">
        <v>1</v>
      </c>
      <c r="E59" s="294">
        <v>4409900</v>
      </c>
      <c r="F59" s="303">
        <v>610</v>
      </c>
      <c r="G59" s="767">
        <f>G60</f>
        <v>6.7</v>
      </c>
      <c r="H59" s="841"/>
      <c r="I59" s="767">
        <f>I60</f>
        <v>6.7</v>
      </c>
      <c r="J59" s="767"/>
      <c r="K59" s="767"/>
      <c r="L59" s="211"/>
    </row>
    <row r="60" spans="1:12" ht="15.75" x14ac:dyDescent="0.25">
      <c r="A60" s="753" t="s">
        <v>584</v>
      </c>
      <c r="B60" s="298">
        <v>40</v>
      </c>
      <c r="C60" s="833">
        <v>8</v>
      </c>
      <c r="D60" s="833">
        <v>1</v>
      </c>
      <c r="E60" s="294">
        <v>4400900</v>
      </c>
      <c r="F60" s="303">
        <v>612</v>
      </c>
      <c r="G60" s="767">
        <v>6.7</v>
      </c>
      <c r="H60" s="841"/>
      <c r="I60" s="767">
        <v>6.7</v>
      </c>
      <c r="J60" s="767"/>
      <c r="K60" s="767"/>
      <c r="L60" s="211"/>
    </row>
    <row r="61" spans="1:12" ht="31.5" x14ac:dyDescent="0.25">
      <c r="A61" s="319" t="s">
        <v>596</v>
      </c>
      <c r="B61" s="298">
        <v>40</v>
      </c>
      <c r="C61" s="833">
        <v>8</v>
      </c>
      <c r="D61" s="833">
        <v>1</v>
      </c>
      <c r="E61" s="294">
        <v>4409900</v>
      </c>
      <c r="F61" s="303"/>
      <c r="G61" s="767">
        <f>SUM(G62:G63)</f>
        <v>908.5</v>
      </c>
      <c r="H61" s="767">
        <f t="shared" ref="H61:K61" si="9">SUM(H62:H63)</f>
        <v>0</v>
      </c>
      <c r="I61" s="767">
        <f t="shared" si="9"/>
        <v>908.5</v>
      </c>
      <c r="J61" s="767">
        <f t="shared" si="9"/>
        <v>0</v>
      </c>
      <c r="K61" s="767">
        <f t="shared" si="9"/>
        <v>0</v>
      </c>
      <c r="L61" s="211"/>
    </row>
    <row r="62" spans="1:12" ht="15.75" x14ac:dyDescent="0.25">
      <c r="A62" s="319" t="s">
        <v>584</v>
      </c>
      <c r="B62" s="298">
        <v>40</v>
      </c>
      <c r="C62" s="833">
        <v>8</v>
      </c>
      <c r="D62" s="833">
        <v>1</v>
      </c>
      <c r="E62" s="294">
        <v>4409900</v>
      </c>
      <c r="F62" s="303">
        <v>612</v>
      </c>
      <c r="G62" s="767">
        <v>500</v>
      </c>
      <c r="H62" s="767"/>
      <c r="I62" s="767">
        <f>SUM(G62:H62)</f>
        <v>500</v>
      </c>
      <c r="J62" s="767"/>
      <c r="K62" s="767"/>
      <c r="L62" s="211"/>
    </row>
    <row r="63" spans="1:12" ht="15.75" x14ac:dyDescent="0.25">
      <c r="A63" s="319" t="s">
        <v>598</v>
      </c>
      <c r="B63" s="298">
        <v>40</v>
      </c>
      <c r="C63" s="833">
        <v>8</v>
      </c>
      <c r="D63" s="833">
        <v>1</v>
      </c>
      <c r="E63" s="294">
        <v>4409900</v>
      </c>
      <c r="F63" s="303">
        <v>620</v>
      </c>
      <c r="G63" s="767">
        <f t="shared" ref="G63:I63" si="10">G64</f>
        <v>408.5</v>
      </c>
      <c r="H63" s="767"/>
      <c r="I63" s="767">
        <f t="shared" si="10"/>
        <v>408.5</v>
      </c>
      <c r="J63" s="767"/>
      <c r="K63" s="767"/>
      <c r="L63" s="211"/>
    </row>
    <row r="64" spans="1:12" ht="15.75" x14ac:dyDescent="0.25">
      <c r="A64" s="753" t="s">
        <v>600</v>
      </c>
      <c r="B64" s="298">
        <v>40</v>
      </c>
      <c r="C64" s="833">
        <v>8</v>
      </c>
      <c r="D64" s="833">
        <v>1</v>
      </c>
      <c r="E64" s="294">
        <v>4409900</v>
      </c>
      <c r="F64" s="303">
        <v>622</v>
      </c>
      <c r="G64" s="767">
        <v>408.5</v>
      </c>
      <c r="H64" s="841"/>
      <c r="I64" s="767">
        <f>G64+H64</f>
        <v>408.5</v>
      </c>
      <c r="J64" s="767"/>
      <c r="K64" s="767"/>
      <c r="L64" s="211"/>
    </row>
    <row r="65" spans="1:12" ht="15.75" x14ac:dyDescent="0.25">
      <c r="A65" s="319" t="s">
        <v>598</v>
      </c>
      <c r="B65" s="298">
        <v>40</v>
      </c>
      <c r="C65" s="833">
        <v>8</v>
      </c>
      <c r="D65" s="833">
        <v>1</v>
      </c>
      <c r="E65" s="294">
        <v>4419900</v>
      </c>
      <c r="F65" s="303">
        <v>620</v>
      </c>
      <c r="G65" s="767">
        <v>1500</v>
      </c>
      <c r="H65" s="841">
        <f>H66</f>
        <v>0</v>
      </c>
      <c r="I65" s="767">
        <f t="shared" ref="I65:I68" si="11">G65+H65</f>
        <v>1500</v>
      </c>
      <c r="J65" s="767"/>
      <c r="K65" s="767"/>
      <c r="L65" s="211"/>
    </row>
    <row r="66" spans="1:12" ht="15.75" x14ac:dyDescent="0.25">
      <c r="A66" s="753" t="s">
        <v>600</v>
      </c>
      <c r="B66" s="298">
        <v>40</v>
      </c>
      <c r="C66" s="833">
        <v>8</v>
      </c>
      <c r="D66" s="833">
        <v>1</v>
      </c>
      <c r="E66" s="294">
        <v>4419900</v>
      </c>
      <c r="F66" s="303">
        <v>622</v>
      </c>
      <c r="G66" s="767">
        <v>1500</v>
      </c>
      <c r="H66" s="841"/>
      <c r="I66" s="767">
        <f t="shared" si="11"/>
        <v>1500</v>
      </c>
      <c r="J66" s="767"/>
      <c r="K66" s="767"/>
      <c r="L66" s="211"/>
    </row>
    <row r="67" spans="1:12" ht="15.75" x14ac:dyDescent="0.25">
      <c r="A67" s="319" t="s">
        <v>582</v>
      </c>
      <c r="B67" s="298">
        <v>40</v>
      </c>
      <c r="C67" s="833">
        <v>8</v>
      </c>
      <c r="D67" s="833">
        <v>1</v>
      </c>
      <c r="E67" s="294">
        <v>4429900</v>
      </c>
      <c r="F67" s="303">
        <v>610</v>
      </c>
      <c r="G67" s="767">
        <v>390</v>
      </c>
      <c r="H67" s="841">
        <f>H68</f>
        <v>0</v>
      </c>
      <c r="I67" s="767">
        <f t="shared" si="11"/>
        <v>390</v>
      </c>
      <c r="J67" s="767"/>
      <c r="K67" s="767"/>
      <c r="L67" s="211"/>
    </row>
    <row r="68" spans="1:12" ht="15.75" x14ac:dyDescent="0.25">
      <c r="A68" s="753" t="s">
        <v>584</v>
      </c>
      <c r="B68" s="298">
        <v>40</v>
      </c>
      <c r="C68" s="833">
        <v>8</v>
      </c>
      <c r="D68" s="833">
        <v>1</v>
      </c>
      <c r="E68" s="294">
        <v>4429900</v>
      </c>
      <c r="F68" s="303">
        <v>612</v>
      </c>
      <c r="G68" s="767">
        <v>390</v>
      </c>
      <c r="H68" s="841"/>
      <c r="I68" s="767">
        <f t="shared" si="11"/>
        <v>390</v>
      </c>
      <c r="J68" s="767"/>
      <c r="K68" s="767"/>
      <c r="L68" s="211"/>
    </row>
    <row r="69" spans="1:12" s="290" customFormat="1" ht="14.25" customHeight="1" x14ac:dyDescent="0.25">
      <c r="A69" s="768" t="s">
        <v>366</v>
      </c>
      <c r="B69" s="759" t="s">
        <v>567</v>
      </c>
      <c r="C69" s="759" t="s">
        <v>180</v>
      </c>
      <c r="D69" s="759"/>
      <c r="E69" s="759"/>
      <c r="F69" s="844"/>
      <c r="G69" s="769">
        <f t="shared" ref="G69:H70" si="12">G70</f>
        <v>6811.9</v>
      </c>
      <c r="H69" s="845">
        <f t="shared" si="12"/>
        <v>0</v>
      </c>
      <c r="I69" s="766">
        <f t="shared" si="4"/>
        <v>6811.9</v>
      </c>
      <c r="J69" s="769"/>
      <c r="K69" s="769"/>
      <c r="L69" s="289"/>
    </row>
    <row r="70" spans="1:12" s="290" customFormat="1" ht="15.75" x14ac:dyDescent="0.25">
      <c r="A70" s="754" t="s">
        <v>291</v>
      </c>
      <c r="B70" s="759" t="s">
        <v>567</v>
      </c>
      <c r="C70" s="759" t="s">
        <v>180</v>
      </c>
      <c r="D70" s="759" t="s">
        <v>142</v>
      </c>
      <c r="E70" s="759"/>
      <c r="F70" s="844"/>
      <c r="G70" s="769">
        <f t="shared" si="12"/>
        <v>6811.9</v>
      </c>
      <c r="H70" s="845">
        <f t="shared" si="12"/>
        <v>0</v>
      </c>
      <c r="I70" s="766">
        <f t="shared" si="4"/>
        <v>6811.9</v>
      </c>
      <c r="J70" s="769"/>
      <c r="K70" s="769"/>
      <c r="L70" s="289"/>
    </row>
    <row r="71" spans="1:12" s="290" customFormat="1" ht="15.75" x14ac:dyDescent="0.25">
      <c r="A71" s="768" t="s">
        <v>605</v>
      </c>
      <c r="B71" s="759" t="s">
        <v>567</v>
      </c>
      <c r="C71" s="759" t="s">
        <v>180</v>
      </c>
      <c r="D71" s="759" t="s">
        <v>142</v>
      </c>
      <c r="E71" s="759">
        <v>4709900</v>
      </c>
      <c r="F71" s="844"/>
      <c r="G71" s="769">
        <f>G73</f>
        <v>6811.9</v>
      </c>
      <c r="H71" s="845">
        <f>H73</f>
        <v>0</v>
      </c>
      <c r="I71" s="766">
        <f t="shared" si="4"/>
        <v>6811.9</v>
      </c>
      <c r="J71" s="769"/>
      <c r="K71" s="769"/>
      <c r="L71" s="289"/>
    </row>
    <row r="72" spans="1:12" ht="15.75" x14ac:dyDescent="0.25">
      <c r="A72" s="319" t="s">
        <v>582</v>
      </c>
      <c r="B72" s="832" t="s">
        <v>567</v>
      </c>
      <c r="C72" s="832" t="s">
        <v>180</v>
      </c>
      <c r="D72" s="832" t="s">
        <v>142</v>
      </c>
      <c r="E72" s="832" t="s">
        <v>1082</v>
      </c>
      <c r="F72" s="847">
        <v>610</v>
      </c>
      <c r="G72" s="770">
        <f>G73</f>
        <v>6811.9</v>
      </c>
      <c r="H72" s="846">
        <f>H73</f>
        <v>0</v>
      </c>
      <c r="I72" s="767">
        <f t="shared" si="4"/>
        <v>6811.9</v>
      </c>
      <c r="J72" s="770"/>
      <c r="K72" s="770"/>
      <c r="L72" s="211"/>
    </row>
    <row r="73" spans="1:12" ht="15.75" x14ac:dyDescent="0.25">
      <c r="A73" s="753" t="s">
        <v>584</v>
      </c>
      <c r="B73" s="832" t="s">
        <v>567</v>
      </c>
      <c r="C73" s="832" t="s">
        <v>180</v>
      </c>
      <c r="D73" s="832" t="s">
        <v>142</v>
      </c>
      <c r="E73" s="832">
        <v>4709900</v>
      </c>
      <c r="F73" s="847">
        <v>612</v>
      </c>
      <c r="G73" s="770">
        <v>6811.9</v>
      </c>
      <c r="H73" s="846"/>
      <c r="I73" s="767">
        <f t="shared" si="4"/>
        <v>6811.9</v>
      </c>
      <c r="J73" s="770"/>
      <c r="K73" s="770"/>
      <c r="L73" s="211"/>
    </row>
    <row r="74" spans="1:12" s="290" customFormat="1" ht="31.5" x14ac:dyDescent="0.25">
      <c r="A74" s="367" t="s">
        <v>723</v>
      </c>
      <c r="B74" s="758">
        <v>80</v>
      </c>
      <c r="C74" s="831" t="s">
        <v>358</v>
      </c>
      <c r="D74" s="831" t="s">
        <v>358</v>
      </c>
      <c r="E74" s="363" t="s">
        <v>358</v>
      </c>
      <c r="F74" s="625" t="s">
        <v>358</v>
      </c>
      <c r="G74" s="766">
        <f>SUM(G76+G83)</f>
        <v>10514.6</v>
      </c>
      <c r="H74" s="845">
        <f>SUM(H75+H83)</f>
        <v>0</v>
      </c>
      <c r="I74" s="766">
        <f t="shared" si="4"/>
        <v>10514.6</v>
      </c>
      <c r="J74" s="766">
        <v>0</v>
      </c>
      <c r="K74" s="766">
        <v>0</v>
      </c>
      <c r="L74" s="289"/>
    </row>
    <row r="75" spans="1:12" s="290" customFormat="1" ht="18" customHeight="1" x14ac:dyDescent="0.25">
      <c r="A75" s="754" t="s">
        <v>360</v>
      </c>
      <c r="B75" s="759" t="s">
        <v>640</v>
      </c>
      <c r="C75" s="759" t="s">
        <v>149</v>
      </c>
      <c r="D75" s="831"/>
      <c r="E75" s="363"/>
      <c r="F75" s="625"/>
      <c r="G75" s="766">
        <f t="shared" ref="G75:I77" si="13">SUM(G76)</f>
        <v>2466</v>
      </c>
      <c r="H75" s="766">
        <f t="shared" si="13"/>
        <v>0</v>
      </c>
      <c r="I75" s="766">
        <f t="shared" si="13"/>
        <v>2466</v>
      </c>
      <c r="J75" s="766"/>
      <c r="K75" s="766"/>
      <c r="L75" s="289"/>
    </row>
    <row r="76" spans="1:12" ht="18" hidden="1" customHeight="1" x14ac:dyDescent="0.25">
      <c r="A76" s="319" t="s">
        <v>585</v>
      </c>
      <c r="B76" s="832" t="s">
        <v>640</v>
      </c>
      <c r="C76" s="832" t="s">
        <v>149</v>
      </c>
      <c r="D76" s="833">
        <v>1</v>
      </c>
      <c r="E76" s="294">
        <v>5220000</v>
      </c>
      <c r="F76" s="303"/>
      <c r="G76" s="767">
        <f t="shared" si="13"/>
        <v>2466</v>
      </c>
      <c r="H76" s="767">
        <f t="shared" si="13"/>
        <v>0</v>
      </c>
      <c r="I76" s="767">
        <f t="shared" si="13"/>
        <v>2466</v>
      </c>
      <c r="J76" s="767"/>
      <c r="K76" s="767"/>
      <c r="L76" s="211"/>
    </row>
    <row r="77" spans="1:12" s="290" customFormat="1" ht="31.5" customHeight="1" x14ac:dyDescent="0.25">
      <c r="A77" s="754" t="s">
        <v>780</v>
      </c>
      <c r="B77" s="759" t="s">
        <v>640</v>
      </c>
      <c r="C77" s="759" t="s">
        <v>149</v>
      </c>
      <c r="D77" s="831">
        <v>1</v>
      </c>
      <c r="E77" s="363">
        <v>5224500</v>
      </c>
      <c r="F77" s="625"/>
      <c r="G77" s="766">
        <f t="shared" si="13"/>
        <v>2466</v>
      </c>
      <c r="H77" s="766">
        <f t="shared" si="13"/>
        <v>0</v>
      </c>
      <c r="I77" s="766">
        <f t="shared" si="13"/>
        <v>2466</v>
      </c>
      <c r="J77" s="766"/>
      <c r="K77" s="766"/>
      <c r="L77" s="289"/>
    </row>
    <row r="78" spans="1:12" ht="31.5" hidden="1" customHeight="1" x14ac:dyDescent="0.25">
      <c r="A78" s="319" t="s">
        <v>596</v>
      </c>
      <c r="B78" s="832" t="s">
        <v>640</v>
      </c>
      <c r="C78" s="832" t="s">
        <v>149</v>
      </c>
      <c r="D78" s="833">
        <v>1</v>
      </c>
      <c r="E78" s="294">
        <v>5224500</v>
      </c>
      <c r="F78" s="303">
        <v>600</v>
      </c>
      <c r="G78" s="767">
        <f>SUM(G79+G81)</f>
        <v>2466</v>
      </c>
      <c r="H78" s="767">
        <f>SUM(H79+H81)</f>
        <v>0</v>
      </c>
      <c r="I78" s="767">
        <f>SUM(I79+I81)</f>
        <v>2466</v>
      </c>
      <c r="J78" s="767"/>
      <c r="K78" s="767"/>
      <c r="L78" s="211"/>
    </row>
    <row r="79" spans="1:12" ht="18" customHeight="1" x14ac:dyDescent="0.25">
      <c r="A79" s="319" t="s">
        <v>582</v>
      </c>
      <c r="B79" s="832" t="s">
        <v>640</v>
      </c>
      <c r="C79" s="832" t="s">
        <v>149</v>
      </c>
      <c r="D79" s="833">
        <v>1</v>
      </c>
      <c r="E79" s="294">
        <v>5224500</v>
      </c>
      <c r="F79" s="303">
        <v>610</v>
      </c>
      <c r="G79" s="767">
        <f>SUM(G80)</f>
        <v>374.4</v>
      </c>
      <c r="H79" s="767">
        <f>SUM(H80)</f>
        <v>0</v>
      </c>
      <c r="I79" s="767">
        <f>SUM(I80)</f>
        <v>374.4</v>
      </c>
      <c r="J79" s="767"/>
      <c r="K79" s="767"/>
      <c r="L79" s="211"/>
    </row>
    <row r="80" spans="1:12" ht="18" customHeight="1" x14ac:dyDescent="0.25">
      <c r="A80" s="753" t="s">
        <v>584</v>
      </c>
      <c r="B80" s="832" t="s">
        <v>640</v>
      </c>
      <c r="C80" s="832" t="s">
        <v>149</v>
      </c>
      <c r="D80" s="833">
        <v>1</v>
      </c>
      <c r="E80" s="294">
        <v>5224500</v>
      </c>
      <c r="F80" s="303">
        <v>612</v>
      </c>
      <c r="G80" s="767">
        <v>374.4</v>
      </c>
      <c r="H80" s="767"/>
      <c r="I80" s="767">
        <f t="shared" si="4"/>
        <v>374.4</v>
      </c>
      <c r="J80" s="767"/>
      <c r="K80" s="767"/>
      <c r="L80" s="211"/>
    </row>
    <row r="81" spans="1:12" ht="18" customHeight="1" x14ac:dyDescent="0.25">
      <c r="A81" s="319" t="s">
        <v>598</v>
      </c>
      <c r="B81" s="832" t="s">
        <v>640</v>
      </c>
      <c r="C81" s="832" t="s">
        <v>149</v>
      </c>
      <c r="D81" s="833">
        <v>1</v>
      </c>
      <c r="E81" s="294">
        <v>5224500</v>
      </c>
      <c r="F81" s="303">
        <v>620</v>
      </c>
      <c r="G81" s="767">
        <f>SUM(G82)</f>
        <v>2091.6</v>
      </c>
      <c r="H81" s="767">
        <f>SUM(H82)</f>
        <v>0</v>
      </c>
      <c r="I81" s="767">
        <f>SUM(I82)</f>
        <v>2091.6</v>
      </c>
      <c r="J81" s="767"/>
      <c r="K81" s="767"/>
      <c r="L81" s="211"/>
    </row>
    <row r="82" spans="1:12" ht="18" customHeight="1" x14ac:dyDescent="0.25">
      <c r="A82" s="753" t="s">
        <v>600</v>
      </c>
      <c r="B82" s="832" t="s">
        <v>640</v>
      </c>
      <c r="C82" s="832" t="s">
        <v>149</v>
      </c>
      <c r="D82" s="833">
        <v>1</v>
      </c>
      <c r="E82" s="294">
        <v>5224500</v>
      </c>
      <c r="F82" s="303">
        <v>622</v>
      </c>
      <c r="G82" s="767">
        <v>2091.6</v>
      </c>
      <c r="H82" s="767"/>
      <c r="I82" s="767">
        <f t="shared" si="4"/>
        <v>2091.6</v>
      </c>
      <c r="J82" s="767"/>
      <c r="K82" s="767"/>
      <c r="L82" s="211"/>
    </row>
    <row r="83" spans="1:12" s="290" customFormat="1" ht="15" customHeight="1" x14ac:dyDescent="0.25">
      <c r="A83" s="367" t="s">
        <v>363</v>
      </c>
      <c r="B83" s="758">
        <v>80</v>
      </c>
      <c r="C83" s="831">
        <v>7</v>
      </c>
      <c r="D83" s="831" t="s">
        <v>358</v>
      </c>
      <c r="E83" s="363" t="s">
        <v>358</v>
      </c>
      <c r="F83" s="625" t="s">
        <v>358</v>
      </c>
      <c r="G83" s="845">
        <f>G89+G85+G105+G113</f>
        <v>8048.6</v>
      </c>
      <c r="H83" s="845">
        <f>H89+H85+H105+H113</f>
        <v>0</v>
      </c>
      <c r="I83" s="845">
        <f>I89+I85+I105+I113</f>
        <v>8048.6</v>
      </c>
      <c r="J83" s="845">
        <f>J89+J85+J105+J113</f>
        <v>0</v>
      </c>
      <c r="K83" s="845">
        <f>K89+K85+K105+K113</f>
        <v>0</v>
      </c>
      <c r="L83" s="289"/>
    </row>
    <row r="84" spans="1:12" s="290" customFormat="1" ht="0.75" hidden="1" customHeight="1" x14ac:dyDescent="0.25">
      <c r="A84" s="754" t="s">
        <v>641</v>
      </c>
      <c r="B84" s="759" t="s">
        <v>640</v>
      </c>
      <c r="C84" s="759" t="s">
        <v>157</v>
      </c>
      <c r="D84" s="759"/>
      <c r="E84" s="759"/>
      <c r="F84" s="625"/>
      <c r="G84" s="766"/>
      <c r="H84" s="845"/>
      <c r="I84" s="766">
        <f t="shared" si="4"/>
        <v>0</v>
      </c>
      <c r="J84" s="766"/>
      <c r="K84" s="766"/>
      <c r="L84" s="289"/>
    </row>
    <row r="85" spans="1:12" s="290" customFormat="1" ht="15.75" customHeight="1" x14ac:dyDescent="0.25">
      <c r="A85" s="754" t="s">
        <v>238</v>
      </c>
      <c r="B85" s="759" t="s">
        <v>640</v>
      </c>
      <c r="C85" s="759" t="s">
        <v>157</v>
      </c>
      <c r="D85" s="759" t="s">
        <v>142</v>
      </c>
      <c r="E85" s="759"/>
      <c r="F85" s="625"/>
      <c r="G85" s="766">
        <f>G86</f>
        <v>198.6</v>
      </c>
      <c r="H85" s="766">
        <f t="shared" ref="H85:I86" si="14">H86</f>
        <v>0</v>
      </c>
      <c r="I85" s="766">
        <f t="shared" si="14"/>
        <v>198.6</v>
      </c>
      <c r="J85" s="766"/>
      <c r="K85" s="766"/>
      <c r="L85" s="289"/>
    </row>
    <row r="86" spans="1:12" ht="15.75" customHeight="1" x14ac:dyDescent="0.25">
      <c r="A86" s="753" t="s">
        <v>642</v>
      </c>
      <c r="B86" s="832" t="s">
        <v>640</v>
      </c>
      <c r="C86" s="832" t="s">
        <v>157</v>
      </c>
      <c r="D86" s="832" t="s">
        <v>142</v>
      </c>
      <c r="E86" s="832">
        <v>4209900</v>
      </c>
      <c r="F86" s="303"/>
      <c r="G86" s="767">
        <f>G87</f>
        <v>198.6</v>
      </c>
      <c r="H86" s="767">
        <f t="shared" si="14"/>
        <v>0</v>
      </c>
      <c r="I86" s="767">
        <f t="shared" si="14"/>
        <v>198.6</v>
      </c>
      <c r="J86" s="767"/>
      <c r="K86" s="767"/>
      <c r="L86" s="211"/>
    </row>
    <row r="87" spans="1:12" ht="15.75" customHeight="1" x14ac:dyDescent="0.25">
      <c r="A87" s="319" t="s">
        <v>582</v>
      </c>
      <c r="B87" s="832" t="s">
        <v>640</v>
      </c>
      <c r="C87" s="832" t="s">
        <v>157</v>
      </c>
      <c r="D87" s="832" t="s">
        <v>142</v>
      </c>
      <c r="E87" s="832">
        <v>4209900</v>
      </c>
      <c r="F87" s="303">
        <v>610</v>
      </c>
      <c r="G87" s="767">
        <f>G88</f>
        <v>198.6</v>
      </c>
      <c r="H87" s="767">
        <f t="shared" ref="H87:I87" si="15">H88</f>
        <v>0</v>
      </c>
      <c r="I87" s="767">
        <f t="shared" si="15"/>
        <v>198.6</v>
      </c>
      <c r="J87" s="767"/>
      <c r="K87" s="767"/>
      <c r="L87" s="211"/>
    </row>
    <row r="88" spans="1:12" ht="17.25" customHeight="1" x14ac:dyDescent="0.25">
      <c r="A88" s="753" t="s">
        <v>584</v>
      </c>
      <c r="B88" s="832" t="s">
        <v>640</v>
      </c>
      <c r="C88" s="832" t="s">
        <v>157</v>
      </c>
      <c r="D88" s="832" t="s">
        <v>142</v>
      </c>
      <c r="E88" s="832">
        <v>4209900</v>
      </c>
      <c r="F88" s="303">
        <v>612</v>
      </c>
      <c r="G88" s="767">
        <v>198.6</v>
      </c>
      <c r="H88" s="846"/>
      <c r="I88" s="767">
        <f t="shared" si="4"/>
        <v>198.6</v>
      </c>
      <c r="J88" s="767"/>
      <c r="K88" s="767"/>
      <c r="L88" s="211"/>
    </row>
    <row r="89" spans="1:12" s="290" customFormat="1" ht="20.25" customHeight="1" x14ac:dyDescent="0.25">
      <c r="A89" s="754" t="s">
        <v>240</v>
      </c>
      <c r="B89" s="759" t="s">
        <v>640</v>
      </c>
      <c r="C89" s="759" t="s">
        <v>157</v>
      </c>
      <c r="D89" s="759" t="s">
        <v>144</v>
      </c>
      <c r="E89" s="759"/>
      <c r="F89" s="625"/>
      <c r="G89" s="766">
        <f>G90+G95+G100</f>
        <v>6434.2</v>
      </c>
      <c r="H89" s="766">
        <f t="shared" ref="H89:I89" si="16">H90+H95+H100</f>
        <v>0</v>
      </c>
      <c r="I89" s="766">
        <f t="shared" si="16"/>
        <v>6434.2</v>
      </c>
      <c r="J89" s="766"/>
      <c r="K89" s="766"/>
      <c r="L89" s="289"/>
    </row>
    <row r="90" spans="1:12" s="290" customFormat="1" ht="31.5" customHeight="1" x14ac:dyDescent="0.25">
      <c r="A90" s="754" t="s">
        <v>1251</v>
      </c>
      <c r="B90" s="759" t="s">
        <v>640</v>
      </c>
      <c r="C90" s="759" t="s">
        <v>157</v>
      </c>
      <c r="D90" s="759" t="s">
        <v>144</v>
      </c>
      <c r="E90" s="759">
        <v>4219900</v>
      </c>
      <c r="F90" s="625"/>
      <c r="G90" s="766">
        <f>G91+G93</f>
        <v>4741.2</v>
      </c>
      <c r="H90" s="766">
        <f t="shared" ref="H90:I90" si="17">H91+H93</f>
        <v>0</v>
      </c>
      <c r="I90" s="766">
        <f t="shared" si="17"/>
        <v>4741.2</v>
      </c>
      <c r="J90" s="766"/>
      <c r="K90" s="766"/>
      <c r="L90" s="289"/>
    </row>
    <row r="91" spans="1:12" ht="15" customHeight="1" x14ac:dyDescent="0.25">
      <c r="A91" s="319" t="s">
        <v>582</v>
      </c>
      <c r="B91" s="832" t="s">
        <v>640</v>
      </c>
      <c r="C91" s="832" t="s">
        <v>157</v>
      </c>
      <c r="D91" s="832" t="s">
        <v>144</v>
      </c>
      <c r="E91" s="832" t="s">
        <v>739</v>
      </c>
      <c r="F91" s="303">
        <v>610</v>
      </c>
      <c r="G91" s="767">
        <f>G92</f>
        <v>2548.5</v>
      </c>
      <c r="H91" s="841"/>
      <c r="I91" s="767">
        <f t="shared" si="4"/>
        <v>2548.5</v>
      </c>
      <c r="J91" s="767"/>
      <c r="K91" s="767"/>
      <c r="L91" s="211"/>
    </row>
    <row r="92" spans="1:12" ht="15" customHeight="1" x14ac:dyDescent="0.25">
      <c r="A92" s="753" t="s">
        <v>584</v>
      </c>
      <c r="B92" s="832" t="s">
        <v>640</v>
      </c>
      <c r="C92" s="832" t="s">
        <v>157</v>
      </c>
      <c r="D92" s="832" t="s">
        <v>144</v>
      </c>
      <c r="E92" s="832" t="s">
        <v>739</v>
      </c>
      <c r="F92" s="303">
        <v>612</v>
      </c>
      <c r="G92" s="767">
        <v>2548.5</v>
      </c>
      <c r="H92" s="841"/>
      <c r="I92" s="767"/>
      <c r="J92" s="767"/>
      <c r="K92" s="767"/>
      <c r="L92" s="211"/>
    </row>
    <row r="93" spans="1:12" ht="15.75" customHeight="1" x14ac:dyDescent="0.25">
      <c r="A93" s="319" t="s">
        <v>598</v>
      </c>
      <c r="B93" s="832" t="s">
        <v>640</v>
      </c>
      <c r="C93" s="832" t="s">
        <v>157</v>
      </c>
      <c r="D93" s="832" t="s">
        <v>144</v>
      </c>
      <c r="E93" s="832" t="s">
        <v>739</v>
      </c>
      <c r="F93" s="303">
        <v>620</v>
      </c>
      <c r="G93" s="841">
        <f>G94</f>
        <v>2192.6999999999998</v>
      </c>
      <c r="H93" s="841"/>
      <c r="I93" s="767">
        <f>G93+H93</f>
        <v>2192.6999999999998</v>
      </c>
      <c r="J93" s="767"/>
      <c r="K93" s="767"/>
      <c r="L93" s="211"/>
    </row>
    <row r="94" spans="1:12" ht="17.25" customHeight="1" x14ac:dyDescent="0.25">
      <c r="A94" s="753" t="s">
        <v>600</v>
      </c>
      <c r="B94" s="832" t="s">
        <v>640</v>
      </c>
      <c r="C94" s="832" t="s">
        <v>157</v>
      </c>
      <c r="D94" s="832" t="s">
        <v>144</v>
      </c>
      <c r="E94" s="832" t="s">
        <v>739</v>
      </c>
      <c r="F94" s="303">
        <v>622</v>
      </c>
      <c r="G94" s="841">
        <v>2192.6999999999998</v>
      </c>
      <c r="H94" s="841">
        <f>H95</f>
        <v>0</v>
      </c>
      <c r="I94" s="767">
        <f t="shared" ref="I94:I99" si="18">G94+H94</f>
        <v>2192.6999999999998</v>
      </c>
      <c r="J94" s="767"/>
      <c r="K94" s="767"/>
      <c r="L94" s="211"/>
    </row>
    <row r="95" spans="1:12" ht="30" customHeight="1" x14ac:dyDescent="0.25">
      <c r="A95" s="367" t="s">
        <v>1252</v>
      </c>
      <c r="B95" s="759" t="s">
        <v>640</v>
      </c>
      <c r="C95" s="759" t="s">
        <v>157</v>
      </c>
      <c r="D95" s="759" t="s">
        <v>144</v>
      </c>
      <c r="E95" s="759" t="s">
        <v>1054</v>
      </c>
      <c r="F95" s="625"/>
      <c r="G95" s="840">
        <f>G96+G98</f>
        <v>1029</v>
      </c>
      <c r="H95" s="840">
        <f>H98+H99</f>
        <v>0</v>
      </c>
      <c r="I95" s="766">
        <f t="shared" si="18"/>
        <v>1029</v>
      </c>
      <c r="J95" s="766"/>
      <c r="K95" s="766"/>
      <c r="L95" s="211"/>
    </row>
    <row r="96" spans="1:12" ht="15.75" x14ac:dyDescent="0.25">
      <c r="A96" s="319" t="s">
        <v>582</v>
      </c>
      <c r="B96" s="832" t="s">
        <v>640</v>
      </c>
      <c r="C96" s="832" t="s">
        <v>157</v>
      </c>
      <c r="D96" s="832" t="s">
        <v>144</v>
      </c>
      <c r="E96" s="832" t="s">
        <v>1054</v>
      </c>
      <c r="F96" s="303">
        <v>610</v>
      </c>
      <c r="G96" s="841">
        <f>G97</f>
        <v>934</v>
      </c>
      <c r="H96" s="841"/>
      <c r="I96" s="767">
        <f>I97</f>
        <v>934</v>
      </c>
      <c r="J96" s="766"/>
      <c r="K96" s="766"/>
      <c r="L96" s="211"/>
    </row>
    <row r="97" spans="1:12" ht="15.75" x14ac:dyDescent="0.25">
      <c r="A97" s="753" t="s">
        <v>584</v>
      </c>
      <c r="B97" s="832" t="s">
        <v>640</v>
      </c>
      <c r="C97" s="832" t="s">
        <v>157</v>
      </c>
      <c r="D97" s="832" t="s">
        <v>144</v>
      </c>
      <c r="E97" s="832" t="s">
        <v>1054</v>
      </c>
      <c r="F97" s="303">
        <v>612</v>
      </c>
      <c r="G97" s="841">
        <v>934</v>
      </c>
      <c r="H97" s="841"/>
      <c r="I97" s="767">
        <v>934</v>
      </c>
      <c r="J97" s="766"/>
      <c r="K97" s="766"/>
      <c r="L97" s="211"/>
    </row>
    <row r="98" spans="1:12" ht="15.75" x14ac:dyDescent="0.25">
      <c r="A98" s="319" t="s">
        <v>598</v>
      </c>
      <c r="B98" s="832" t="s">
        <v>640</v>
      </c>
      <c r="C98" s="832" t="s">
        <v>157</v>
      </c>
      <c r="D98" s="832" t="s">
        <v>144</v>
      </c>
      <c r="E98" s="832" t="s">
        <v>1054</v>
      </c>
      <c r="F98" s="303">
        <v>620</v>
      </c>
      <c r="G98" s="841">
        <f>G99</f>
        <v>95</v>
      </c>
      <c r="H98" s="841"/>
      <c r="I98" s="767">
        <f t="shared" si="18"/>
        <v>95</v>
      </c>
      <c r="J98" s="767"/>
      <c r="K98" s="767"/>
      <c r="L98" s="211"/>
    </row>
    <row r="99" spans="1:12" ht="15" customHeight="1" x14ac:dyDescent="0.25">
      <c r="A99" s="839" t="s">
        <v>600</v>
      </c>
      <c r="B99" s="832" t="s">
        <v>640</v>
      </c>
      <c r="C99" s="832" t="s">
        <v>157</v>
      </c>
      <c r="D99" s="832" t="s">
        <v>144</v>
      </c>
      <c r="E99" s="832" t="s">
        <v>1054</v>
      </c>
      <c r="F99" s="303">
        <v>622</v>
      </c>
      <c r="G99" s="841">
        <v>95</v>
      </c>
      <c r="H99" s="841"/>
      <c r="I99" s="767">
        <f t="shared" si="18"/>
        <v>95</v>
      </c>
      <c r="J99" s="767"/>
      <c r="K99" s="767"/>
      <c r="L99" s="211"/>
    </row>
    <row r="100" spans="1:12" ht="15" customHeight="1" x14ac:dyDescent="0.25">
      <c r="A100" s="838" t="s">
        <v>1253</v>
      </c>
      <c r="B100" s="759" t="s">
        <v>640</v>
      </c>
      <c r="C100" s="759" t="s">
        <v>157</v>
      </c>
      <c r="D100" s="759" t="s">
        <v>144</v>
      </c>
      <c r="E100" s="759" t="s">
        <v>1234</v>
      </c>
      <c r="F100" s="625"/>
      <c r="G100" s="840">
        <f>G101+G103</f>
        <v>664</v>
      </c>
      <c r="H100" s="840"/>
      <c r="I100" s="766">
        <f>I101+I103</f>
        <v>664</v>
      </c>
      <c r="J100" s="767"/>
      <c r="K100" s="767"/>
      <c r="L100" s="211"/>
    </row>
    <row r="101" spans="1:12" ht="15" customHeight="1" x14ac:dyDescent="0.25">
      <c r="A101" s="312" t="s">
        <v>582</v>
      </c>
      <c r="B101" s="832" t="s">
        <v>640</v>
      </c>
      <c r="C101" s="832" t="s">
        <v>157</v>
      </c>
      <c r="D101" s="832" t="s">
        <v>144</v>
      </c>
      <c r="E101" s="832" t="s">
        <v>1234</v>
      </c>
      <c r="F101" s="303">
        <v>610</v>
      </c>
      <c r="G101" s="841">
        <f>G102</f>
        <v>498</v>
      </c>
      <c r="H101" s="841">
        <f>H102</f>
        <v>0</v>
      </c>
      <c r="I101" s="767">
        <f>I102</f>
        <v>498</v>
      </c>
      <c r="J101" s="767"/>
      <c r="K101" s="767"/>
      <c r="L101" s="211"/>
    </row>
    <row r="102" spans="1:12" ht="15" customHeight="1" x14ac:dyDescent="0.25">
      <c r="A102" s="839" t="s">
        <v>584</v>
      </c>
      <c r="B102" s="832" t="s">
        <v>640</v>
      </c>
      <c r="C102" s="832" t="s">
        <v>157</v>
      </c>
      <c r="D102" s="832" t="s">
        <v>144</v>
      </c>
      <c r="E102" s="832" t="s">
        <v>1234</v>
      </c>
      <c r="F102" s="303">
        <v>612</v>
      </c>
      <c r="G102" s="841">
        <v>498</v>
      </c>
      <c r="H102" s="841"/>
      <c r="I102" s="767">
        <v>498</v>
      </c>
      <c r="J102" s="767"/>
      <c r="K102" s="767"/>
      <c r="L102" s="211"/>
    </row>
    <row r="103" spans="1:12" ht="15" customHeight="1" x14ac:dyDescent="0.25">
      <c r="A103" s="312" t="s">
        <v>598</v>
      </c>
      <c r="B103" s="832" t="s">
        <v>640</v>
      </c>
      <c r="C103" s="832" t="s">
        <v>157</v>
      </c>
      <c r="D103" s="832" t="s">
        <v>144</v>
      </c>
      <c r="E103" s="832" t="s">
        <v>1234</v>
      </c>
      <c r="F103" s="303">
        <v>620</v>
      </c>
      <c r="G103" s="841">
        <f>G104</f>
        <v>166</v>
      </c>
      <c r="H103" s="841"/>
      <c r="I103" s="767">
        <f>I104</f>
        <v>166</v>
      </c>
      <c r="J103" s="767"/>
      <c r="K103" s="767"/>
      <c r="L103" s="211"/>
    </row>
    <row r="104" spans="1:12" ht="15" customHeight="1" x14ac:dyDescent="0.25">
      <c r="A104" s="839" t="s">
        <v>600</v>
      </c>
      <c r="B104" s="832" t="s">
        <v>640</v>
      </c>
      <c r="C104" s="832" t="s">
        <v>157</v>
      </c>
      <c r="D104" s="832" t="s">
        <v>144</v>
      </c>
      <c r="E104" s="832" t="s">
        <v>1234</v>
      </c>
      <c r="F104" s="303">
        <v>622</v>
      </c>
      <c r="G104" s="841">
        <v>166</v>
      </c>
      <c r="H104" s="841"/>
      <c r="I104" s="767">
        <v>166</v>
      </c>
      <c r="J104" s="767"/>
      <c r="K104" s="767"/>
      <c r="L104" s="211"/>
    </row>
    <row r="105" spans="1:12" s="290" customFormat="1" ht="18" customHeight="1" x14ac:dyDescent="0.25">
      <c r="A105" s="754" t="s">
        <v>252</v>
      </c>
      <c r="B105" s="759" t="s">
        <v>640</v>
      </c>
      <c r="C105" s="759" t="s">
        <v>157</v>
      </c>
      <c r="D105" s="759" t="s">
        <v>157</v>
      </c>
      <c r="E105" s="759"/>
      <c r="F105" s="625"/>
      <c r="G105" s="840">
        <f>G106+G111</f>
        <v>1153.5</v>
      </c>
      <c r="H105" s="840">
        <f t="shared" ref="H105:K105" si="19">H106+H111</f>
        <v>0</v>
      </c>
      <c r="I105" s="840">
        <f t="shared" si="19"/>
        <v>1153.5</v>
      </c>
      <c r="J105" s="840">
        <f t="shared" si="19"/>
        <v>0</v>
      </c>
      <c r="K105" s="840">
        <f t="shared" si="19"/>
        <v>0</v>
      </c>
      <c r="L105" s="289"/>
    </row>
    <row r="106" spans="1:12" ht="13.5" customHeight="1" x14ac:dyDescent="0.25">
      <c r="A106" s="754" t="s">
        <v>1250</v>
      </c>
      <c r="B106" s="759" t="s">
        <v>640</v>
      </c>
      <c r="C106" s="759" t="s">
        <v>157</v>
      </c>
      <c r="D106" s="759" t="s">
        <v>157</v>
      </c>
      <c r="E106" s="759" t="s">
        <v>1007</v>
      </c>
      <c r="F106" s="625"/>
      <c r="G106" s="840">
        <f>G107+G109</f>
        <v>1010</v>
      </c>
      <c r="H106" s="840">
        <f t="shared" ref="H106:I106" si="20">H107+H109</f>
        <v>0</v>
      </c>
      <c r="I106" s="840">
        <f t="shared" si="20"/>
        <v>1010</v>
      </c>
      <c r="J106" s="766"/>
      <c r="K106" s="766"/>
      <c r="L106" s="289"/>
    </row>
    <row r="107" spans="1:12" ht="15.75" x14ac:dyDescent="0.25">
      <c r="A107" s="319" t="s">
        <v>582</v>
      </c>
      <c r="B107" s="832" t="s">
        <v>640</v>
      </c>
      <c r="C107" s="832" t="s">
        <v>157</v>
      </c>
      <c r="D107" s="832" t="s">
        <v>157</v>
      </c>
      <c r="E107" s="832" t="s">
        <v>1007</v>
      </c>
      <c r="F107" s="303">
        <v>610</v>
      </c>
      <c r="G107" s="841">
        <f>G108</f>
        <v>300</v>
      </c>
      <c r="H107" s="841"/>
      <c r="I107" s="841">
        <f>I108</f>
        <v>300</v>
      </c>
      <c r="J107" s="767"/>
      <c r="K107" s="767"/>
      <c r="L107" s="211"/>
    </row>
    <row r="108" spans="1:12" ht="15.75" x14ac:dyDescent="0.25">
      <c r="A108" s="753" t="s">
        <v>584</v>
      </c>
      <c r="B108" s="832" t="s">
        <v>640</v>
      </c>
      <c r="C108" s="832" t="s">
        <v>157</v>
      </c>
      <c r="D108" s="832" t="s">
        <v>157</v>
      </c>
      <c r="E108" s="832" t="s">
        <v>1007</v>
      </c>
      <c r="F108" s="303">
        <v>612</v>
      </c>
      <c r="G108" s="841">
        <v>300</v>
      </c>
      <c r="H108" s="841"/>
      <c r="I108" s="767">
        <f t="shared" si="4"/>
        <v>300</v>
      </c>
      <c r="J108" s="767"/>
      <c r="K108" s="767"/>
      <c r="L108" s="211"/>
    </row>
    <row r="109" spans="1:12" ht="15.75" x14ac:dyDescent="0.25">
      <c r="A109" s="319" t="s">
        <v>598</v>
      </c>
      <c r="B109" s="832" t="s">
        <v>640</v>
      </c>
      <c r="C109" s="832" t="s">
        <v>157</v>
      </c>
      <c r="D109" s="832" t="s">
        <v>157</v>
      </c>
      <c r="E109" s="832" t="s">
        <v>1007</v>
      </c>
      <c r="F109" s="303">
        <v>620</v>
      </c>
      <c r="G109" s="841">
        <f>G110</f>
        <v>710</v>
      </c>
      <c r="H109" s="841"/>
      <c r="I109" s="767">
        <f>I110</f>
        <v>710</v>
      </c>
      <c r="J109" s="767"/>
      <c r="K109" s="767"/>
      <c r="L109" s="211"/>
    </row>
    <row r="110" spans="1:12" ht="15.75" x14ac:dyDescent="0.25">
      <c r="A110" s="753" t="s">
        <v>600</v>
      </c>
      <c r="B110" s="832" t="s">
        <v>640</v>
      </c>
      <c r="C110" s="832" t="s">
        <v>157</v>
      </c>
      <c r="D110" s="832" t="s">
        <v>157</v>
      </c>
      <c r="E110" s="832" t="s">
        <v>1007</v>
      </c>
      <c r="F110" s="303">
        <v>622</v>
      </c>
      <c r="G110" s="841">
        <v>710</v>
      </c>
      <c r="H110" s="841"/>
      <c r="I110" s="767">
        <f t="shared" si="4"/>
        <v>710</v>
      </c>
      <c r="J110" s="767"/>
      <c r="K110" s="767"/>
      <c r="L110" s="211"/>
    </row>
    <row r="111" spans="1:12" ht="16.5" customHeight="1" x14ac:dyDescent="0.25">
      <c r="A111" s="319" t="s">
        <v>598</v>
      </c>
      <c r="B111" s="832" t="s">
        <v>640</v>
      </c>
      <c r="C111" s="832" t="s">
        <v>157</v>
      </c>
      <c r="D111" s="832" t="s">
        <v>157</v>
      </c>
      <c r="E111" s="832" t="s">
        <v>1055</v>
      </c>
      <c r="F111" s="303">
        <v>620</v>
      </c>
      <c r="G111" s="767">
        <f>SUM(G112)</f>
        <v>143.5</v>
      </c>
      <c r="H111" s="841">
        <f>H112</f>
        <v>0</v>
      </c>
      <c r="I111" s="767">
        <f t="shared" si="4"/>
        <v>143.5</v>
      </c>
      <c r="J111" s="767"/>
      <c r="K111" s="767"/>
      <c r="L111" s="211"/>
    </row>
    <row r="112" spans="1:12" ht="18" customHeight="1" x14ac:dyDescent="0.25">
      <c r="A112" s="753" t="s">
        <v>600</v>
      </c>
      <c r="B112" s="832" t="s">
        <v>640</v>
      </c>
      <c r="C112" s="832" t="s">
        <v>157</v>
      </c>
      <c r="D112" s="832" t="s">
        <v>157</v>
      </c>
      <c r="E112" s="832" t="s">
        <v>1055</v>
      </c>
      <c r="F112" s="303">
        <v>622</v>
      </c>
      <c r="G112" s="767">
        <v>143.5</v>
      </c>
      <c r="H112" s="841"/>
      <c r="I112" s="767">
        <f t="shared" si="4"/>
        <v>143.5</v>
      </c>
      <c r="J112" s="767"/>
      <c r="K112" s="767"/>
      <c r="L112" s="211"/>
    </row>
    <row r="113" spans="1:12" s="290" customFormat="1" ht="13.5" customHeight="1" x14ac:dyDescent="0.25">
      <c r="A113" s="367" t="s">
        <v>364</v>
      </c>
      <c r="B113" s="758">
        <v>80</v>
      </c>
      <c r="C113" s="831">
        <v>7</v>
      </c>
      <c r="D113" s="831">
        <v>9</v>
      </c>
      <c r="E113" s="363" t="s">
        <v>358</v>
      </c>
      <c r="F113" s="625" t="s">
        <v>358</v>
      </c>
      <c r="G113" s="766">
        <f>SUM(G114)</f>
        <v>262.3</v>
      </c>
      <c r="H113" s="840">
        <f>SUM(H114)</f>
        <v>0</v>
      </c>
      <c r="I113" s="840">
        <f>SUM(I114)</f>
        <v>262.3</v>
      </c>
      <c r="J113" s="766">
        <v>0</v>
      </c>
      <c r="K113" s="766">
        <v>0</v>
      </c>
      <c r="L113" s="289"/>
    </row>
    <row r="114" spans="1:12" ht="15.75" hidden="1" customHeight="1" x14ac:dyDescent="0.25">
      <c r="A114" s="319" t="s">
        <v>585</v>
      </c>
      <c r="B114" s="298">
        <v>80</v>
      </c>
      <c r="C114" s="833">
        <v>7</v>
      </c>
      <c r="D114" s="833">
        <v>9</v>
      </c>
      <c r="E114" s="294">
        <v>5220000</v>
      </c>
      <c r="F114" s="303" t="s">
        <v>358</v>
      </c>
      <c r="G114" s="767">
        <f>SUM(G120)</f>
        <v>262.3</v>
      </c>
      <c r="H114" s="841">
        <f>SUM(H115+H120)</f>
        <v>0</v>
      </c>
      <c r="I114" s="841">
        <f>SUM(I115+I120)</f>
        <v>262.3</v>
      </c>
      <c r="J114" s="767">
        <v>0</v>
      </c>
      <c r="K114" s="767">
        <v>0</v>
      </c>
      <c r="L114" s="211"/>
    </row>
    <row r="115" spans="1:12" ht="23.25" hidden="1" customHeight="1" x14ac:dyDescent="0.25">
      <c r="A115" s="319" t="s">
        <v>601</v>
      </c>
      <c r="B115" s="298">
        <v>80</v>
      </c>
      <c r="C115" s="833">
        <v>7</v>
      </c>
      <c r="D115" s="833">
        <v>9</v>
      </c>
      <c r="E115" s="294">
        <v>5222800</v>
      </c>
      <c r="F115" s="303" t="s">
        <v>358</v>
      </c>
      <c r="G115" s="767">
        <v>0</v>
      </c>
      <c r="H115" s="841"/>
      <c r="I115" s="767">
        <f t="shared" si="4"/>
        <v>0</v>
      </c>
      <c r="J115" s="767">
        <v>0</v>
      </c>
      <c r="K115" s="767">
        <v>0</v>
      </c>
      <c r="L115" s="211"/>
    </row>
    <row r="116" spans="1:12" ht="27" hidden="1" customHeight="1" x14ac:dyDescent="0.25">
      <c r="A116" s="319" t="s">
        <v>724</v>
      </c>
      <c r="B116" s="298">
        <v>80</v>
      </c>
      <c r="C116" s="833">
        <v>7</v>
      </c>
      <c r="D116" s="833">
        <v>9</v>
      </c>
      <c r="E116" s="294">
        <v>5222810</v>
      </c>
      <c r="F116" s="303" t="s">
        <v>358</v>
      </c>
      <c r="G116" s="767">
        <v>0</v>
      </c>
      <c r="H116" s="841"/>
      <c r="I116" s="767">
        <f t="shared" si="4"/>
        <v>0</v>
      </c>
      <c r="J116" s="767">
        <v>0</v>
      </c>
      <c r="K116" s="767">
        <v>0</v>
      </c>
      <c r="L116" s="211"/>
    </row>
    <row r="117" spans="1:12" ht="27" hidden="1" customHeight="1" x14ac:dyDescent="0.25">
      <c r="A117" s="319" t="s">
        <v>596</v>
      </c>
      <c r="B117" s="298">
        <v>80</v>
      </c>
      <c r="C117" s="833">
        <v>7</v>
      </c>
      <c r="D117" s="833">
        <v>9</v>
      </c>
      <c r="E117" s="294">
        <v>5222810</v>
      </c>
      <c r="F117" s="303">
        <v>600</v>
      </c>
      <c r="G117" s="767">
        <v>0</v>
      </c>
      <c r="H117" s="841"/>
      <c r="I117" s="767">
        <f t="shared" si="4"/>
        <v>0</v>
      </c>
      <c r="J117" s="767"/>
      <c r="K117" s="767"/>
      <c r="L117" s="211"/>
    </row>
    <row r="118" spans="1:12" ht="13.5" hidden="1" customHeight="1" x14ac:dyDescent="0.25">
      <c r="A118" s="319" t="s">
        <v>582</v>
      </c>
      <c r="B118" s="298">
        <v>80</v>
      </c>
      <c r="C118" s="833">
        <v>7</v>
      </c>
      <c r="D118" s="833">
        <v>9</v>
      </c>
      <c r="E118" s="294">
        <v>5222810</v>
      </c>
      <c r="F118" s="303">
        <v>610</v>
      </c>
      <c r="G118" s="767">
        <v>0</v>
      </c>
      <c r="H118" s="841"/>
      <c r="I118" s="767">
        <f t="shared" si="4"/>
        <v>0</v>
      </c>
      <c r="J118" s="767">
        <v>0</v>
      </c>
      <c r="K118" s="767">
        <v>0</v>
      </c>
      <c r="L118" s="211"/>
    </row>
    <row r="119" spans="1:12" ht="25.5" hidden="1" customHeight="1" x14ac:dyDescent="0.25">
      <c r="A119" s="753" t="s">
        <v>584</v>
      </c>
      <c r="B119" s="298">
        <v>80</v>
      </c>
      <c r="C119" s="833">
        <v>7</v>
      </c>
      <c r="D119" s="833">
        <v>9</v>
      </c>
      <c r="E119" s="294">
        <v>5222810</v>
      </c>
      <c r="F119" s="303">
        <v>612</v>
      </c>
      <c r="G119" s="767">
        <v>0</v>
      </c>
      <c r="H119" s="841"/>
      <c r="I119" s="767">
        <f t="shared" si="4"/>
        <v>0</v>
      </c>
      <c r="J119" s="767">
        <v>0</v>
      </c>
      <c r="K119" s="767">
        <v>0</v>
      </c>
      <c r="L119" s="211"/>
    </row>
    <row r="120" spans="1:12" s="290" customFormat="1" ht="37.5" customHeight="1" x14ac:dyDescent="0.25">
      <c r="A120" s="367" t="s">
        <v>727</v>
      </c>
      <c r="B120" s="758">
        <v>80</v>
      </c>
      <c r="C120" s="831">
        <v>7</v>
      </c>
      <c r="D120" s="831">
        <v>9</v>
      </c>
      <c r="E120" s="363">
        <v>5225600</v>
      </c>
      <c r="F120" s="625"/>
      <c r="G120" s="840">
        <f>SUM(G121)</f>
        <v>262.3</v>
      </c>
      <c r="H120" s="840">
        <f>SUM(H121)</f>
        <v>0</v>
      </c>
      <c r="I120" s="840">
        <f>SUM(I121)</f>
        <v>262.3</v>
      </c>
      <c r="J120" s="766"/>
      <c r="K120" s="766"/>
      <c r="L120" s="289"/>
    </row>
    <row r="121" spans="1:12" s="290" customFormat="1" ht="31.5" customHeight="1" x14ac:dyDescent="0.25">
      <c r="A121" s="367" t="s">
        <v>1012</v>
      </c>
      <c r="B121" s="758">
        <v>80</v>
      </c>
      <c r="C121" s="831">
        <v>7</v>
      </c>
      <c r="D121" s="831">
        <v>9</v>
      </c>
      <c r="E121" s="363">
        <v>5225601</v>
      </c>
      <c r="F121" s="625" t="s">
        <v>358</v>
      </c>
      <c r="G121" s="766">
        <f>G122+G124</f>
        <v>262.3</v>
      </c>
      <c r="H121" s="766">
        <f t="shared" ref="H121:I121" si="21">H122+H124</f>
        <v>0</v>
      </c>
      <c r="I121" s="766">
        <f t="shared" si="21"/>
        <v>262.3</v>
      </c>
      <c r="J121" s="766">
        <v>0</v>
      </c>
      <c r="K121" s="766">
        <v>0</v>
      </c>
      <c r="L121" s="289"/>
    </row>
    <row r="122" spans="1:12" ht="15" customHeight="1" x14ac:dyDescent="0.25">
      <c r="A122" s="366" t="s">
        <v>956</v>
      </c>
      <c r="B122" s="298">
        <v>80</v>
      </c>
      <c r="C122" s="833">
        <v>7</v>
      </c>
      <c r="D122" s="833">
        <v>9</v>
      </c>
      <c r="E122" s="294">
        <v>5225601</v>
      </c>
      <c r="F122" s="303">
        <v>120</v>
      </c>
      <c r="G122" s="767">
        <f>G123</f>
        <v>56</v>
      </c>
      <c r="H122" s="767">
        <f t="shared" ref="H122:I122" si="22">H123</f>
        <v>0</v>
      </c>
      <c r="I122" s="767">
        <f t="shared" si="22"/>
        <v>56</v>
      </c>
      <c r="J122" s="767"/>
      <c r="K122" s="767"/>
      <c r="L122" s="211"/>
    </row>
    <row r="123" spans="1:12" ht="15" customHeight="1" x14ac:dyDescent="0.25">
      <c r="A123" s="366" t="s">
        <v>560</v>
      </c>
      <c r="B123" s="298">
        <v>80</v>
      </c>
      <c r="C123" s="833">
        <v>7</v>
      </c>
      <c r="D123" s="833">
        <v>9</v>
      </c>
      <c r="E123" s="294">
        <v>5225601</v>
      </c>
      <c r="F123" s="303">
        <v>122</v>
      </c>
      <c r="G123" s="767">
        <v>56</v>
      </c>
      <c r="H123" s="841"/>
      <c r="I123" s="767">
        <v>56</v>
      </c>
      <c r="J123" s="767"/>
      <c r="K123" s="767"/>
      <c r="L123" s="211"/>
    </row>
    <row r="124" spans="1:12" ht="16.5" customHeight="1" x14ac:dyDescent="0.25">
      <c r="A124" s="319" t="s">
        <v>725</v>
      </c>
      <c r="B124" s="298">
        <v>80</v>
      </c>
      <c r="C124" s="833">
        <v>7</v>
      </c>
      <c r="D124" s="833">
        <v>9</v>
      </c>
      <c r="E124" s="294">
        <v>5225601</v>
      </c>
      <c r="F124" s="303">
        <v>240</v>
      </c>
      <c r="G124" s="767">
        <f t="shared" ref="G124:H124" si="23">SUM(G125)</f>
        <v>206.3</v>
      </c>
      <c r="H124" s="841">
        <f t="shared" si="23"/>
        <v>0</v>
      </c>
      <c r="I124" s="767">
        <f>G124+H124</f>
        <v>206.3</v>
      </c>
      <c r="J124" s="767">
        <v>0</v>
      </c>
      <c r="K124" s="767">
        <v>0</v>
      </c>
      <c r="L124" s="211"/>
    </row>
    <row r="125" spans="1:12" ht="22.5" customHeight="1" x14ac:dyDescent="0.25">
      <c r="A125" s="366" t="s">
        <v>563</v>
      </c>
      <c r="B125" s="298">
        <v>80</v>
      </c>
      <c r="C125" s="833">
        <v>7</v>
      </c>
      <c r="D125" s="833">
        <v>9</v>
      </c>
      <c r="E125" s="294">
        <v>5225601</v>
      </c>
      <c r="F125" s="303">
        <v>244</v>
      </c>
      <c r="G125" s="767">
        <v>206.3</v>
      </c>
      <c r="H125" s="841"/>
      <c r="I125" s="767">
        <f>G125+H125</f>
        <v>206.3</v>
      </c>
      <c r="J125" s="767">
        <v>0</v>
      </c>
      <c r="K125" s="767">
        <v>0</v>
      </c>
      <c r="L125" s="211"/>
    </row>
    <row r="126" spans="1:12" s="290" customFormat="1" ht="33" customHeight="1" x14ac:dyDescent="0.25">
      <c r="A126" s="754" t="s">
        <v>649</v>
      </c>
      <c r="B126" s="758">
        <v>90</v>
      </c>
      <c r="C126" s="831"/>
      <c r="D126" s="831"/>
      <c r="E126" s="363"/>
      <c r="F126" s="625"/>
      <c r="G126" s="766">
        <f>G136+G143+G127</f>
        <v>2573</v>
      </c>
      <c r="H126" s="766">
        <f>H136+H143+H127</f>
        <v>0</v>
      </c>
      <c r="I126" s="766">
        <f>I136+I143+I127</f>
        <v>2573</v>
      </c>
      <c r="J126" s="766"/>
      <c r="K126" s="766"/>
      <c r="L126" s="289"/>
    </row>
    <row r="127" spans="1:12" s="290" customFormat="1" ht="18.75" customHeight="1" x14ac:dyDescent="0.25">
      <c r="A127" s="754" t="s">
        <v>360</v>
      </c>
      <c r="B127" s="758">
        <v>90</v>
      </c>
      <c r="C127" s="759" t="s">
        <v>149</v>
      </c>
      <c r="D127" s="831"/>
      <c r="E127" s="363"/>
      <c r="F127" s="625"/>
      <c r="G127" s="766">
        <f>SUM(G128)</f>
        <v>80.099999999999994</v>
      </c>
      <c r="H127" s="766">
        <f t="shared" ref="H127:K127" si="24">SUM(H128)</f>
        <v>0</v>
      </c>
      <c r="I127" s="766">
        <f t="shared" si="24"/>
        <v>80.099999999999994</v>
      </c>
      <c r="J127" s="766">
        <f t="shared" si="24"/>
        <v>0</v>
      </c>
      <c r="K127" s="766">
        <f t="shared" si="24"/>
        <v>0</v>
      </c>
      <c r="L127" s="289"/>
    </row>
    <row r="128" spans="1:12" ht="18.75" hidden="1" customHeight="1" x14ac:dyDescent="0.25">
      <c r="A128" s="319" t="s">
        <v>585</v>
      </c>
      <c r="B128" s="298">
        <v>90</v>
      </c>
      <c r="C128" s="832" t="s">
        <v>149</v>
      </c>
      <c r="D128" s="833">
        <v>1</v>
      </c>
      <c r="E128" s="294">
        <v>5220000</v>
      </c>
      <c r="F128" s="303"/>
      <c r="G128" s="767">
        <f>SUM(G129)</f>
        <v>80.099999999999994</v>
      </c>
      <c r="H128" s="767">
        <f t="shared" ref="H128:K128" si="25">SUM(H129)</f>
        <v>0</v>
      </c>
      <c r="I128" s="767">
        <f t="shared" si="25"/>
        <v>80.099999999999994</v>
      </c>
      <c r="J128" s="767">
        <f t="shared" si="25"/>
        <v>0</v>
      </c>
      <c r="K128" s="767">
        <f t="shared" si="25"/>
        <v>0</v>
      </c>
      <c r="L128" s="211"/>
    </row>
    <row r="129" spans="1:12" s="290" customFormat="1" ht="30.75" customHeight="1" x14ac:dyDescent="0.25">
      <c r="A129" s="754" t="s">
        <v>780</v>
      </c>
      <c r="B129" s="758">
        <v>90</v>
      </c>
      <c r="C129" s="759" t="s">
        <v>149</v>
      </c>
      <c r="D129" s="831">
        <v>1</v>
      </c>
      <c r="E129" s="363">
        <v>5224500</v>
      </c>
      <c r="F129" s="625"/>
      <c r="G129" s="766">
        <f>G130+G132</f>
        <v>80.099999999999994</v>
      </c>
      <c r="H129" s="766">
        <f>H130+H132</f>
        <v>0</v>
      </c>
      <c r="I129" s="766">
        <f>I130+I132</f>
        <v>80.099999999999994</v>
      </c>
      <c r="J129" s="766">
        <f t="shared" ref="J129:K129" si="26">J130+J132</f>
        <v>0</v>
      </c>
      <c r="K129" s="766">
        <f t="shared" si="26"/>
        <v>0</v>
      </c>
      <c r="L129" s="289"/>
    </row>
    <row r="130" spans="1:12" ht="18.75" customHeight="1" x14ac:dyDescent="0.25">
      <c r="A130" s="319" t="s">
        <v>582</v>
      </c>
      <c r="B130" s="298">
        <v>90</v>
      </c>
      <c r="C130" s="832" t="s">
        <v>149</v>
      </c>
      <c r="D130" s="833">
        <v>1</v>
      </c>
      <c r="E130" s="294">
        <v>5224500</v>
      </c>
      <c r="F130" s="303">
        <v>610</v>
      </c>
      <c r="G130" s="767">
        <f>G131</f>
        <v>40.1</v>
      </c>
      <c r="H130" s="767">
        <f t="shared" ref="H130:K130" si="27">H131</f>
        <v>0</v>
      </c>
      <c r="I130" s="767">
        <f t="shared" si="27"/>
        <v>40.1</v>
      </c>
      <c r="J130" s="767">
        <f t="shared" si="27"/>
        <v>0</v>
      </c>
      <c r="K130" s="767">
        <f t="shared" si="27"/>
        <v>0</v>
      </c>
      <c r="L130" s="211"/>
    </row>
    <row r="131" spans="1:12" ht="18.75" customHeight="1" x14ac:dyDescent="0.25">
      <c r="A131" s="753" t="s">
        <v>584</v>
      </c>
      <c r="B131" s="298">
        <v>90</v>
      </c>
      <c r="C131" s="832" t="s">
        <v>149</v>
      </c>
      <c r="D131" s="833">
        <v>1</v>
      </c>
      <c r="E131" s="294">
        <v>5224500</v>
      </c>
      <c r="F131" s="303">
        <v>612</v>
      </c>
      <c r="G131" s="767">
        <v>40.1</v>
      </c>
      <c r="H131" s="841"/>
      <c r="I131" s="767">
        <f t="shared" ref="I131:I133" si="28">SUM(G131:H131)</f>
        <v>40.1</v>
      </c>
      <c r="J131" s="767"/>
      <c r="K131" s="767"/>
      <c r="L131" s="211"/>
    </row>
    <row r="132" spans="1:12" ht="18.75" customHeight="1" x14ac:dyDescent="0.25">
      <c r="A132" s="319" t="s">
        <v>598</v>
      </c>
      <c r="B132" s="298">
        <v>90</v>
      </c>
      <c r="C132" s="832" t="s">
        <v>149</v>
      </c>
      <c r="D132" s="833">
        <v>1</v>
      </c>
      <c r="E132" s="294">
        <v>5224500</v>
      </c>
      <c r="F132" s="303">
        <v>620</v>
      </c>
      <c r="G132" s="767">
        <f>G133</f>
        <v>40</v>
      </c>
      <c r="H132" s="841"/>
      <c r="I132" s="767">
        <f t="shared" si="28"/>
        <v>40</v>
      </c>
      <c r="J132" s="767"/>
      <c r="K132" s="767"/>
      <c r="L132" s="211"/>
    </row>
    <row r="133" spans="1:12" ht="18.75" customHeight="1" x14ac:dyDescent="0.25">
      <c r="A133" s="753" t="s">
        <v>600</v>
      </c>
      <c r="B133" s="298">
        <v>90</v>
      </c>
      <c r="C133" s="832" t="s">
        <v>149</v>
      </c>
      <c r="D133" s="833">
        <v>1</v>
      </c>
      <c r="E133" s="294">
        <v>5224500</v>
      </c>
      <c r="F133" s="303">
        <v>622</v>
      </c>
      <c r="G133" s="767">
        <v>40</v>
      </c>
      <c r="H133" s="841"/>
      <c r="I133" s="767">
        <f t="shared" si="28"/>
        <v>40</v>
      </c>
      <c r="J133" s="767"/>
      <c r="K133" s="767"/>
      <c r="L133" s="211"/>
    </row>
    <row r="134" spans="1:12" ht="18.75" hidden="1" customHeight="1" x14ac:dyDescent="0.25">
      <c r="A134" s="753"/>
      <c r="B134" s="298">
        <v>90</v>
      </c>
      <c r="C134" s="833"/>
      <c r="D134" s="833"/>
      <c r="E134" s="294"/>
      <c r="F134" s="303"/>
      <c r="G134" s="767"/>
      <c r="H134" s="841"/>
      <c r="I134" s="767"/>
      <c r="J134" s="767"/>
      <c r="K134" s="767"/>
      <c r="L134" s="211"/>
    </row>
    <row r="135" spans="1:12" ht="18.75" hidden="1" customHeight="1" x14ac:dyDescent="0.25">
      <c r="A135" s="753"/>
      <c r="B135" s="298">
        <v>90</v>
      </c>
      <c r="C135" s="833"/>
      <c r="D135" s="833"/>
      <c r="E135" s="294"/>
      <c r="F135" s="303"/>
      <c r="G135" s="767"/>
      <c r="H135" s="841"/>
      <c r="I135" s="767"/>
      <c r="J135" s="767"/>
      <c r="K135" s="767"/>
      <c r="L135" s="211"/>
    </row>
    <row r="136" spans="1:12" s="290" customFormat="1" ht="15.75" x14ac:dyDescent="0.25">
      <c r="A136" s="367" t="s">
        <v>363</v>
      </c>
      <c r="B136" s="758">
        <v>90</v>
      </c>
      <c r="C136" s="831">
        <v>7</v>
      </c>
      <c r="D136" s="831"/>
      <c r="E136" s="363"/>
      <c r="F136" s="848"/>
      <c r="G136" s="849">
        <f>SUM(G137)</f>
        <v>1452.9</v>
      </c>
      <c r="H136" s="849">
        <f>H137</f>
        <v>0</v>
      </c>
      <c r="I136" s="766">
        <f t="shared" si="4"/>
        <v>1452.9</v>
      </c>
      <c r="J136" s="850"/>
      <c r="K136" s="850"/>
    </row>
    <row r="137" spans="1:12" s="290" customFormat="1" ht="15.75" customHeight="1" x14ac:dyDescent="0.25">
      <c r="A137" s="754" t="s">
        <v>644</v>
      </c>
      <c r="B137" s="758">
        <v>90</v>
      </c>
      <c r="C137" s="831">
        <v>7</v>
      </c>
      <c r="D137" s="831">
        <v>2</v>
      </c>
      <c r="E137" s="363"/>
      <c r="F137" s="848"/>
      <c r="G137" s="849">
        <f>SUM(G138)</f>
        <v>1452.9</v>
      </c>
      <c r="H137" s="849">
        <f>H138</f>
        <v>0</v>
      </c>
      <c r="I137" s="766">
        <f t="shared" si="4"/>
        <v>1452.9</v>
      </c>
      <c r="J137" s="850"/>
      <c r="K137" s="850"/>
    </row>
    <row r="138" spans="1:12" s="290" customFormat="1" ht="15.75" x14ac:dyDescent="0.25">
      <c r="A138" s="754" t="s">
        <v>593</v>
      </c>
      <c r="B138" s="758">
        <v>90</v>
      </c>
      <c r="C138" s="831">
        <v>7</v>
      </c>
      <c r="D138" s="831">
        <v>2</v>
      </c>
      <c r="E138" s="363">
        <v>4239900</v>
      </c>
      <c r="F138" s="848"/>
      <c r="G138" s="849">
        <f>G139+G141</f>
        <v>1452.9</v>
      </c>
      <c r="H138" s="849">
        <f>H139</f>
        <v>0</v>
      </c>
      <c r="I138" s="766">
        <f t="shared" si="4"/>
        <v>1452.9</v>
      </c>
      <c r="J138" s="850"/>
      <c r="K138" s="850"/>
    </row>
    <row r="139" spans="1:12" ht="15.75" x14ac:dyDescent="0.25">
      <c r="A139" s="319" t="s">
        <v>582</v>
      </c>
      <c r="B139" s="298">
        <v>90</v>
      </c>
      <c r="C139" s="833">
        <v>7</v>
      </c>
      <c r="D139" s="833">
        <v>2</v>
      </c>
      <c r="E139" s="294">
        <v>4239900</v>
      </c>
      <c r="F139" s="303">
        <v>610</v>
      </c>
      <c r="G139" s="852">
        <f>G140</f>
        <v>286.5</v>
      </c>
      <c r="H139" s="852">
        <f t="shared" ref="H139:I139" si="29">H140</f>
        <v>0</v>
      </c>
      <c r="I139" s="852">
        <f t="shared" si="29"/>
        <v>286.5</v>
      </c>
      <c r="J139" s="852">
        <f t="shared" ref="J139:K139" si="30">SUM(J140:J142)</f>
        <v>0</v>
      </c>
      <c r="K139" s="852">
        <f t="shared" si="30"/>
        <v>0</v>
      </c>
    </row>
    <row r="140" spans="1:12" ht="17.25" customHeight="1" x14ac:dyDescent="0.25">
      <c r="A140" s="753" t="s">
        <v>584</v>
      </c>
      <c r="B140" s="298">
        <v>90</v>
      </c>
      <c r="C140" s="833">
        <v>7</v>
      </c>
      <c r="D140" s="833">
        <v>2</v>
      </c>
      <c r="E140" s="294">
        <v>4239900</v>
      </c>
      <c r="F140" s="303">
        <v>612</v>
      </c>
      <c r="G140" s="852">
        <v>286.5</v>
      </c>
      <c r="H140" s="852"/>
      <c r="I140" s="767">
        <f t="shared" si="4"/>
        <v>286.5</v>
      </c>
      <c r="J140" s="853"/>
      <c r="K140" s="853"/>
    </row>
    <row r="141" spans="1:12" ht="17.25" customHeight="1" x14ac:dyDescent="0.25">
      <c r="A141" s="319" t="s">
        <v>598</v>
      </c>
      <c r="B141" s="298">
        <v>90</v>
      </c>
      <c r="C141" s="833">
        <v>7</v>
      </c>
      <c r="D141" s="833">
        <v>2</v>
      </c>
      <c r="E141" s="294">
        <v>4239900</v>
      </c>
      <c r="F141" s="303">
        <v>620</v>
      </c>
      <c r="G141" s="852">
        <f>G142</f>
        <v>1166.4000000000001</v>
      </c>
      <c r="H141" s="852">
        <f t="shared" ref="H141:I141" si="31">H142</f>
        <v>0</v>
      </c>
      <c r="I141" s="852">
        <f t="shared" si="31"/>
        <v>1166.4000000000001</v>
      </c>
      <c r="J141" s="853"/>
      <c r="K141" s="853"/>
    </row>
    <row r="142" spans="1:12" ht="17.25" customHeight="1" x14ac:dyDescent="0.25">
      <c r="A142" s="753" t="s">
        <v>600</v>
      </c>
      <c r="B142" s="298">
        <v>90</v>
      </c>
      <c r="C142" s="833">
        <v>7</v>
      </c>
      <c r="D142" s="833">
        <v>2</v>
      </c>
      <c r="E142" s="294">
        <v>4239900</v>
      </c>
      <c r="F142" s="303">
        <v>622</v>
      </c>
      <c r="G142" s="852">
        <v>1166.4000000000001</v>
      </c>
      <c r="H142" s="852"/>
      <c r="I142" s="767">
        <f t="shared" si="4"/>
        <v>1166.4000000000001</v>
      </c>
      <c r="J142" s="853"/>
      <c r="K142" s="853"/>
    </row>
    <row r="143" spans="1:12" s="290" customFormat="1" ht="15.75" x14ac:dyDescent="0.25">
      <c r="A143" s="754" t="s">
        <v>370</v>
      </c>
      <c r="B143" s="759" t="s">
        <v>650</v>
      </c>
      <c r="C143" s="759">
        <v>11</v>
      </c>
      <c r="D143" s="854"/>
      <c r="E143" s="759"/>
      <c r="F143" s="848"/>
      <c r="G143" s="849">
        <f t="shared" ref="G143:H144" si="32">G144</f>
        <v>1040</v>
      </c>
      <c r="H143" s="849">
        <f t="shared" si="32"/>
        <v>0</v>
      </c>
      <c r="I143" s="766">
        <f t="shared" si="4"/>
        <v>1040</v>
      </c>
      <c r="J143" s="850"/>
      <c r="K143" s="850"/>
    </row>
    <row r="144" spans="1:12" s="290" customFormat="1" ht="15.75" x14ac:dyDescent="0.25">
      <c r="A144" s="754" t="s">
        <v>317</v>
      </c>
      <c r="B144" s="759" t="s">
        <v>650</v>
      </c>
      <c r="C144" s="759">
        <v>11</v>
      </c>
      <c r="D144" s="759" t="s">
        <v>142</v>
      </c>
      <c r="E144" s="759"/>
      <c r="F144" s="848"/>
      <c r="G144" s="849">
        <f t="shared" si="32"/>
        <v>1040</v>
      </c>
      <c r="H144" s="849">
        <f t="shared" si="32"/>
        <v>0</v>
      </c>
      <c r="I144" s="766">
        <f>G144+H144</f>
        <v>1040</v>
      </c>
      <c r="J144" s="850"/>
      <c r="K144" s="850"/>
    </row>
    <row r="145" spans="1:11" ht="14.25" customHeight="1" x14ac:dyDescent="0.25">
      <c r="A145" s="771" t="s">
        <v>651</v>
      </c>
      <c r="B145" s="832" t="s">
        <v>650</v>
      </c>
      <c r="C145" s="832">
        <v>11</v>
      </c>
      <c r="D145" s="832" t="s">
        <v>142</v>
      </c>
      <c r="E145" s="832">
        <v>4820000</v>
      </c>
      <c r="F145" s="851"/>
      <c r="G145" s="852">
        <f>G147</f>
        <v>1040</v>
      </c>
      <c r="H145" s="852">
        <f>H147</f>
        <v>0</v>
      </c>
      <c r="I145" s="767">
        <f t="shared" ref="I145:I147" si="33">G145+H145</f>
        <v>1040</v>
      </c>
      <c r="J145" s="853"/>
      <c r="K145" s="853"/>
    </row>
    <row r="146" spans="1:11" ht="14.25" customHeight="1" x14ac:dyDescent="0.25">
      <c r="A146" s="319" t="s">
        <v>582</v>
      </c>
      <c r="B146" s="832" t="s">
        <v>650</v>
      </c>
      <c r="C146" s="832">
        <v>11</v>
      </c>
      <c r="D146" s="832" t="s">
        <v>142</v>
      </c>
      <c r="E146" s="832">
        <v>4829900</v>
      </c>
      <c r="F146" s="832" t="s">
        <v>1249</v>
      </c>
      <c r="G146" s="852">
        <f>G147</f>
        <v>1040</v>
      </c>
      <c r="H146" s="852"/>
      <c r="I146" s="767">
        <f t="shared" si="33"/>
        <v>1040</v>
      </c>
      <c r="J146" s="853"/>
      <c r="K146" s="853"/>
    </row>
    <row r="147" spans="1:11" ht="15" customHeight="1" x14ac:dyDescent="0.25">
      <c r="A147" s="753" t="s">
        <v>584</v>
      </c>
      <c r="B147" s="832" t="s">
        <v>650</v>
      </c>
      <c r="C147" s="832">
        <v>11</v>
      </c>
      <c r="D147" s="832" t="s">
        <v>142</v>
      </c>
      <c r="E147" s="832">
        <v>4829900</v>
      </c>
      <c r="F147" s="832">
        <v>612</v>
      </c>
      <c r="G147" s="852">
        <v>1040</v>
      </c>
      <c r="H147" s="852"/>
      <c r="I147" s="767">
        <f t="shared" si="33"/>
        <v>1040</v>
      </c>
      <c r="J147" s="853"/>
      <c r="K147" s="853"/>
    </row>
    <row r="148" spans="1:11" ht="15.75" x14ac:dyDescent="0.25">
      <c r="G148" s="773"/>
      <c r="H148" s="773"/>
      <c r="I148" s="774"/>
      <c r="J148" s="214"/>
      <c r="K148" s="214"/>
    </row>
  </sheetData>
  <mergeCells count="12">
    <mergeCell ref="I1:K1"/>
    <mergeCell ref="I2:K2"/>
    <mergeCell ref="J8:J9"/>
    <mergeCell ref="K8:K9"/>
    <mergeCell ref="G8:I8"/>
    <mergeCell ref="A6:K6"/>
    <mergeCell ref="A8:A9"/>
    <mergeCell ref="B8:B9"/>
    <mergeCell ref="C8:C9"/>
    <mergeCell ref="D8:D9"/>
    <mergeCell ref="E8:E9"/>
    <mergeCell ref="F8:F9"/>
  </mergeCells>
  <pageMargins left="0.70866141732283472" right="0.19685039370078741" top="0.35433070866141736" bottom="0.19685039370078741" header="0.27559055118110237" footer="0.19685039370078741"/>
  <pageSetup paperSize="9" scale="59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396" customWidth="1"/>
    <col min="2" max="2" width="52.140625" style="385" customWidth="1"/>
    <col min="3" max="3" width="15.85546875" style="385" customWidth="1"/>
    <col min="4" max="4" width="14.28515625" style="385" hidden="1" customWidth="1"/>
    <col min="5" max="5" width="12" style="385" hidden="1" customWidth="1"/>
    <col min="6" max="6" width="11" style="385" hidden="1" customWidth="1"/>
    <col min="7" max="7" width="30.42578125" style="385" customWidth="1"/>
    <col min="8" max="256" width="9.140625" style="385"/>
    <col min="257" max="257" width="8" style="385" customWidth="1"/>
    <col min="258" max="258" width="52.140625" style="385" customWidth="1"/>
    <col min="259" max="259" width="15.85546875" style="385" customWidth="1"/>
    <col min="260" max="262" width="0" style="385" hidden="1" customWidth="1"/>
    <col min="263" max="263" width="30.42578125" style="385" customWidth="1"/>
    <col min="264" max="512" width="9.140625" style="385"/>
    <col min="513" max="513" width="8" style="385" customWidth="1"/>
    <col min="514" max="514" width="52.140625" style="385" customWidth="1"/>
    <col min="515" max="515" width="15.85546875" style="385" customWidth="1"/>
    <col min="516" max="518" width="0" style="385" hidden="1" customWidth="1"/>
    <col min="519" max="519" width="30.42578125" style="385" customWidth="1"/>
    <col min="520" max="768" width="9.140625" style="385"/>
    <col min="769" max="769" width="8" style="385" customWidth="1"/>
    <col min="770" max="770" width="52.140625" style="385" customWidth="1"/>
    <col min="771" max="771" width="15.85546875" style="385" customWidth="1"/>
    <col min="772" max="774" width="0" style="385" hidden="1" customWidth="1"/>
    <col min="775" max="775" width="30.42578125" style="385" customWidth="1"/>
    <col min="776" max="1024" width="9.140625" style="385"/>
    <col min="1025" max="1025" width="8" style="385" customWidth="1"/>
    <col min="1026" max="1026" width="52.140625" style="385" customWidth="1"/>
    <col min="1027" max="1027" width="15.85546875" style="385" customWidth="1"/>
    <col min="1028" max="1030" width="0" style="385" hidden="1" customWidth="1"/>
    <col min="1031" max="1031" width="30.42578125" style="385" customWidth="1"/>
    <col min="1032" max="1280" width="9.140625" style="385"/>
    <col min="1281" max="1281" width="8" style="385" customWidth="1"/>
    <col min="1282" max="1282" width="52.140625" style="385" customWidth="1"/>
    <col min="1283" max="1283" width="15.85546875" style="385" customWidth="1"/>
    <col min="1284" max="1286" width="0" style="385" hidden="1" customWidth="1"/>
    <col min="1287" max="1287" width="30.42578125" style="385" customWidth="1"/>
    <col min="1288" max="1536" width="9.140625" style="385"/>
    <col min="1537" max="1537" width="8" style="385" customWidth="1"/>
    <col min="1538" max="1538" width="52.140625" style="385" customWidth="1"/>
    <col min="1539" max="1539" width="15.85546875" style="385" customWidth="1"/>
    <col min="1540" max="1542" width="0" style="385" hidden="1" customWidth="1"/>
    <col min="1543" max="1543" width="30.42578125" style="385" customWidth="1"/>
    <col min="1544" max="1792" width="9.140625" style="385"/>
    <col min="1793" max="1793" width="8" style="385" customWidth="1"/>
    <col min="1794" max="1794" width="52.140625" style="385" customWidth="1"/>
    <col min="1795" max="1795" width="15.85546875" style="385" customWidth="1"/>
    <col min="1796" max="1798" width="0" style="385" hidden="1" customWidth="1"/>
    <col min="1799" max="1799" width="30.42578125" style="385" customWidth="1"/>
    <col min="1800" max="2048" width="9.140625" style="385"/>
    <col min="2049" max="2049" width="8" style="385" customWidth="1"/>
    <col min="2050" max="2050" width="52.140625" style="385" customWidth="1"/>
    <col min="2051" max="2051" width="15.85546875" style="385" customWidth="1"/>
    <col min="2052" max="2054" width="0" style="385" hidden="1" customWidth="1"/>
    <col min="2055" max="2055" width="30.42578125" style="385" customWidth="1"/>
    <col min="2056" max="2304" width="9.140625" style="385"/>
    <col min="2305" max="2305" width="8" style="385" customWidth="1"/>
    <col min="2306" max="2306" width="52.140625" style="385" customWidth="1"/>
    <col min="2307" max="2307" width="15.85546875" style="385" customWidth="1"/>
    <col min="2308" max="2310" width="0" style="385" hidden="1" customWidth="1"/>
    <col min="2311" max="2311" width="30.42578125" style="385" customWidth="1"/>
    <col min="2312" max="2560" width="9.140625" style="385"/>
    <col min="2561" max="2561" width="8" style="385" customWidth="1"/>
    <col min="2562" max="2562" width="52.140625" style="385" customWidth="1"/>
    <col min="2563" max="2563" width="15.85546875" style="385" customWidth="1"/>
    <col min="2564" max="2566" width="0" style="385" hidden="1" customWidth="1"/>
    <col min="2567" max="2567" width="30.42578125" style="385" customWidth="1"/>
    <col min="2568" max="2816" width="9.140625" style="385"/>
    <col min="2817" max="2817" width="8" style="385" customWidth="1"/>
    <col min="2818" max="2818" width="52.140625" style="385" customWidth="1"/>
    <col min="2819" max="2819" width="15.85546875" style="385" customWidth="1"/>
    <col min="2820" max="2822" width="0" style="385" hidden="1" customWidth="1"/>
    <col min="2823" max="2823" width="30.42578125" style="385" customWidth="1"/>
    <col min="2824" max="3072" width="9.140625" style="385"/>
    <col min="3073" max="3073" width="8" style="385" customWidth="1"/>
    <col min="3074" max="3074" width="52.140625" style="385" customWidth="1"/>
    <col min="3075" max="3075" width="15.85546875" style="385" customWidth="1"/>
    <col min="3076" max="3078" width="0" style="385" hidden="1" customWidth="1"/>
    <col min="3079" max="3079" width="30.42578125" style="385" customWidth="1"/>
    <col min="3080" max="3328" width="9.140625" style="385"/>
    <col min="3329" max="3329" width="8" style="385" customWidth="1"/>
    <col min="3330" max="3330" width="52.140625" style="385" customWidth="1"/>
    <col min="3331" max="3331" width="15.85546875" style="385" customWidth="1"/>
    <col min="3332" max="3334" width="0" style="385" hidden="1" customWidth="1"/>
    <col min="3335" max="3335" width="30.42578125" style="385" customWidth="1"/>
    <col min="3336" max="3584" width="9.140625" style="385"/>
    <col min="3585" max="3585" width="8" style="385" customWidth="1"/>
    <col min="3586" max="3586" width="52.140625" style="385" customWidth="1"/>
    <col min="3587" max="3587" width="15.85546875" style="385" customWidth="1"/>
    <col min="3588" max="3590" width="0" style="385" hidden="1" customWidth="1"/>
    <col min="3591" max="3591" width="30.42578125" style="385" customWidth="1"/>
    <col min="3592" max="3840" width="9.140625" style="385"/>
    <col min="3841" max="3841" width="8" style="385" customWidth="1"/>
    <col min="3842" max="3842" width="52.140625" style="385" customWidth="1"/>
    <col min="3843" max="3843" width="15.85546875" style="385" customWidth="1"/>
    <col min="3844" max="3846" width="0" style="385" hidden="1" customWidth="1"/>
    <col min="3847" max="3847" width="30.42578125" style="385" customWidth="1"/>
    <col min="3848" max="4096" width="9.140625" style="385"/>
    <col min="4097" max="4097" width="8" style="385" customWidth="1"/>
    <col min="4098" max="4098" width="52.140625" style="385" customWidth="1"/>
    <col min="4099" max="4099" width="15.85546875" style="385" customWidth="1"/>
    <col min="4100" max="4102" width="0" style="385" hidden="1" customWidth="1"/>
    <col min="4103" max="4103" width="30.42578125" style="385" customWidth="1"/>
    <col min="4104" max="4352" width="9.140625" style="385"/>
    <col min="4353" max="4353" width="8" style="385" customWidth="1"/>
    <col min="4354" max="4354" width="52.140625" style="385" customWidth="1"/>
    <col min="4355" max="4355" width="15.85546875" style="385" customWidth="1"/>
    <col min="4356" max="4358" width="0" style="385" hidden="1" customWidth="1"/>
    <col min="4359" max="4359" width="30.42578125" style="385" customWidth="1"/>
    <col min="4360" max="4608" width="9.140625" style="385"/>
    <col min="4609" max="4609" width="8" style="385" customWidth="1"/>
    <col min="4610" max="4610" width="52.140625" style="385" customWidth="1"/>
    <col min="4611" max="4611" width="15.85546875" style="385" customWidth="1"/>
    <col min="4612" max="4614" width="0" style="385" hidden="1" customWidth="1"/>
    <col min="4615" max="4615" width="30.42578125" style="385" customWidth="1"/>
    <col min="4616" max="4864" width="9.140625" style="385"/>
    <col min="4865" max="4865" width="8" style="385" customWidth="1"/>
    <col min="4866" max="4866" width="52.140625" style="385" customWidth="1"/>
    <col min="4867" max="4867" width="15.85546875" style="385" customWidth="1"/>
    <col min="4868" max="4870" width="0" style="385" hidden="1" customWidth="1"/>
    <col min="4871" max="4871" width="30.42578125" style="385" customWidth="1"/>
    <col min="4872" max="5120" width="9.140625" style="385"/>
    <col min="5121" max="5121" width="8" style="385" customWidth="1"/>
    <col min="5122" max="5122" width="52.140625" style="385" customWidth="1"/>
    <col min="5123" max="5123" width="15.85546875" style="385" customWidth="1"/>
    <col min="5124" max="5126" width="0" style="385" hidden="1" customWidth="1"/>
    <col min="5127" max="5127" width="30.42578125" style="385" customWidth="1"/>
    <col min="5128" max="5376" width="9.140625" style="385"/>
    <col min="5377" max="5377" width="8" style="385" customWidth="1"/>
    <col min="5378" max="5378" width="52.140625" style="385" customWidth="1"/>
    <col min="5379" max="5379" width="15.85546875" style="385" customWidth="1"/>
    <col min="5380" max="5382" width="0" style="385" hidden="1" customWidth="1"/>
    <col min="5383" max="5383" width="30.42578125" style="385" customWidth="1"/>
    <col min="5384" max="5632" width="9.140625" style="385"/>
    <col min="5633" max="5633" width="8" style="385" customWidth="1"/>
    <col min="5634" max="5634" width="52.140625" style="385" customWidth="1"/>
    <col min="5635" max="5635" width="15.85546875" style="385" customWidth="1"/>
    <col min="5636" max="5638" width="0" style="385" hidden="1" customWidth="1"/>
    <col min="5639" max="5639" width="30.42578125" style="385" customWidth="1"/>
    <col min="5640" max="5888" width="9.140625" style="385"/>
    <col min="5889" max="5889" width="8" style="385" customWidth="1"/>
    <col min="5890" max="5890" width="52.140625" style="385" customWidth="1"/>
    <col min="5891" max="5891" width="15.85546875" style="385" customWidth="1"/>
    <col min="5892" max="5894" width="0" style="385" hidden="1" customWidth="1"/>
    <col min="5895" max="5895" width="30.42578125" style="385" customWidth="1"/>
    <col min="5896" max="6144" width="9.140625" style="385"/>
    <col min="6145" max="6145" width="8" style="385" customWidth="1"/>
    <col min="6146" max="6146" width="52.140625" style="385" customWidth="1"/>
    <col min="6147" max="6147" width="15.85546875" style="385" customWidth="1"/>
    <col min="6148" max="6150" width="0" style="385" hidden="1" customWidth="1"/>
    <col min="6151" max="6151" width="30.42578125" style="385" customWidth="1"/>
    <col min="6152" max="6400" width="9.140625" style="385"/>
    <col min="6401" max="6401" width="8" style="385" customWidth="1"/>
    <col min="6402" max="6402" width="52.140625" style="385" customWidth="1"/>
    <col min="6403" max="6403" width="15.85546875" style="385" customWidth="1"/>
    <col min="6404" max="6406" width="0" style="385" hidden="1" customWidth="1"/>
    <col min="6407" max="6407" width="30.42578125" style="385" customWidth="1"/>
    <col min="6408" max="6656" width="9.140625" style="385"/>
    <col min="6657" max="6657" width="8" style="385" customWidth="1"/>
    <col min="6658" max="6658" width="52.140625" style="385" customWidth="1"/>
    <col min="6659" max="6659" width="15.85546875" style="385" customWidth="1"/>
    <col min="6660" max="6662" width="0" style="385" hidden="1" customWidth="1"/>
    <col min="6663" max="6663" width="30.42578125" style="385" customWidth="1"/>
    <col min="6664" max="6912" width="9.140625" style="385"/>
    <col min="6913" max="6913" width="8" style="385" customWidth="1"/>
    <col min="6914" max="6914" width="52.140625" style="385" customWidth="1"/>
    <col min="6915" max="6915" width="15.85546875" style="385" customWidth="1"/>
    <col min="6916" max="6918" width="0" style="385" hidden="1" customWidth="1"/>
    <col min="6919" max="6919" width="30.42578125" style="385" customWidth="1"/>
    <col min="6920" max="7168" width="9.140625" style="385"/>
    <col min="7169" max="7169" width="8" style="385" customWidth="1"/>
    <col min="7170" max="7170" width="52.140625" style="385" customWidth="1"/>
    <col min="7171" max="7171" width="15.85546875" style="385" customWidth="1"/>
    <col min="7172" max="7174" width="0" style="385" hidden="1" customWidth="1"/>
    <col min="7175" max="7175" width="30.42578125" style="385" customWidth="1"/>
    <col min="7176" max="7424" width="9.140625" style="385"/>
    <col min="7425" max="7425" width="8" style="385" customWidth="1"/>
    <col min="7426" max="7426" width="52.140625" style="385" customWidth="1"/>
    <col min="7427" max="7427" width="15.85546875" style="385" customWidth="1"/>
    <col min="7428" max="7430" width="0" style="385" hidden="1" customWidth="1"/>
    <col min="7431" max="7431" width="30.42578125" style="385" customWidth="1"/>
    <col min="7432" max="7680" width="9.140625" style="385"/>
    <col min="7681" max="7681" width="8" style="385" customWidth="1"/>
    <col min="7682" max="7682" width="52.140625" style="385" customWidth="1"/>
    <col min="7683" max="7683" width="15.85546875" style="385" customWidth="1"/>
    <col min="7684" max="7686" width="0" style="385" hidden="1" customWidth="1"/>
    <col min="7687" max="7687" width="30.42578125" style="385" customWidth="1"/>
    <col min="7688" max="7936" width="9.140625" style="385"/>
    <col min="7937" max="7937" width="8" style="385" customWidth="1"/>
    <col min="7938" max="7938" width="52.140625" style="385" customWidth="1"/>
    <col min="7939" max="7939" width="15.85546875" style="385" customWidth="1"/>
    <col min="7940" max="7942" width="0" style="385" hidden="1" customWidth="1"/>
    <col min="7943" max="7943" width="30.42578125" style="385" customWidth="1"/>
    <col min="7944" max="8192" width="9.140625" style="385"/>
    <col min="8193" max="8193" width="8" style="385" customWidth="1"/>
    <col min="8194" max="8194" width="52.140625" style="385" customWidth="1"/>
    <col min="8195" max="8195" width="15.85546875" style="385" customWidth="1"/>
    <col min="8196" max="8198" width="0" style="385" hidden="1" customWidth="1"/>
    <col min="8199" max="8199" width="30.42578125" style="385" customWidth="1"/>
    <col min="8200" max="8448" width="9.140625" style="385"/>
    <col min="8449" max="8449" width="8" style="385" customWidth="1"/>
    <col min="8450" max="8450" width="52.140625" style="385" customWidth="1"/>
    <col min="8451" max="8451" width="15.85546875" style="385" customWidth="1"/>
    <col min="8452" max="8454" width="0" style="385" hidden="1" customWidth="1"/>
    <col min="8455" max="8455" width="30.42578125" style="385" customWidth="1"/>
    <col min="8456" max="8704" width="9.140625" style="385"/>
    <col min="8705" max="8705" width="8" style="385" customWidth="1"/>
    <col min="8706" max="8706" width="52.140625" style="385" customWidth="1"/>
    <col min="8707" max="8707" width="15.85546875" style="385" customWidth="1"/>
    <col min="8708" max="8710" width="0" style="385" hidden="1" customWidth="1"/>
    <col min="8711" max="8711" width="30.42578125" style="385" customWidth="1"/>
    <col min="8712" max="8960" width="9.140625" style="385"/>
    <col min="8961" max="8961" width="8" style="385" customWidth="1"/>
    <col min="8962" max="8962" width="52.140625" style="385" customWidth="1"/>
    <col min="8963" max="8963" width="15.85546875" style="385" customWidth="1"/>
    <col min="8964" max="8966" width="0" style="385" hidden="1" customWidth="1"/>
    <col min="8967" max="8967" width="30.42578125" style="385" customWidth="1"/>
    <col min="8968" max="9216" width="9.140625" style="385"/>
    <col min="9217" max="9217" width="8" style="385" customWidth="1"/>
    <col min="9218" max="9218" width="52.140625" style="385" customWidth="1"/>
    <col min="9219" max="9219" width="15.85546875" style="385" customWidth="1"/>
    <col min="9220" max="9222" width="0" style="385" hidden="1" customWidth="1"/>
    <col min="9223" max="9223" width="30.42578125" style="385" customWidth="1"/>
    <col min="9224" max="9472" width="9.140625" style="385"/>
    <col min="9473" max="9473" width="8" style="385" customWidth="1"/>
    <col min="9474" max="9474" width="52.140625" style="385" customWidth="1"/>
    <col min="9475" max="9475" width="15.85546875" style="385" customWidth="1"/>
    <col min="9476" max="9478" width="0" style="385" hidden="1" customWidth="1"/>
    <col min="9479" max="9479" width="30.42578125" style="385" customWidth="1"/>
    <col min="9480" max="9728" width="9.140625" style="385"/>
    <col min="9729" max="9729" width="8" style="385" customWidth="1"/>
    <col min="9730" max="9730" width="52.140625" style="385" customWidth="1"/>
    <col min="9731" max="9731" width="15.85546875" style="385" customWidth="1"/>
    <col min="9732" max="9734" width="0" style="385" hidden="1" customWidth="1"/>
    <col min="9735" max="9735" width="30.42578125" style="385" customWidth="1"/>
    <col min="9736" max="9984" width="9.140625" style="385"/>
    <col min="9985" max="9985" width="8" style="385" customWidth="1"/>
    <col min="9986" max="9986" width="52.140625" style="385" customWidth="1"/>
    <col min="9987" max="9987" width="15.85546875" style="385" customWidth="1"/>
    <col min="9988" max="9990" width="0" style="385" hidden="1" customWidth="1"/>
    <col min="9991" max="9991" width="30.42578125" style="385" customWidth="1"/>
    <col min="9992" max="10240" width="9.140625" style="385"/>
    <col min="10241" max="10241" width="8" style="385" customWidth="1"/>
    <col min="10242" max="10242" width="52.140625" style="385" customWidth="1"/>
    <col min="10243" max="10243" width="15.85546875" style="385" customWidth="1"/>
    <col min="10244" max="10246" width="0" style="385" hidden="1" customWidth="1"/>
    <col min="10247" max="10247" width="30.42578125" style="385" customWidth="1"/>
    <col min="10248" max="10496" width="9.140625" style="385"/>
    <col min="10497" max="10497" width="8" style="385" customWidth="1"/>
    <col min="10498" max="10498" width="52.140625" style="385" customWidth="1"/>
    <col min="10499" max="10499" width="15.85546875" style="385" customWidth="1"/>
    <col min="10500" max="10502" width="0" style="385" hidden="1" customWidth="1"/>
    <col min="10503" max="10503" width="30.42578125" style="385" customWidth="1"/>
    <col min="10504" max="10752" width="9.140625" style="385"/>
    <col min="10753" max="10753" width="8" style="385" customWidth="1"/>
    <col min="10754" max="10754" width="52.140625" style="385" customWidth="1"/>
    <col min="10755" max="10755" width="15.85546875" style="385" customWidth="1"/>
    <col min="10756" max="10758" width="0" style="385" hidden="1" customWidth="1"/>
    <col min="10759" max="10759" width="30.42578125" style="385" customWidth="1"/>
    <col min="10760" max="11008" width="9.140625" style="385"/>
    <col min="11009" max="11009" width="8" style="385" customWidth="1"/>
    <col min="11010" max="11010" width="52.140625" style="385" customWidth="1"/>
    <col min="11011" max="11011" width="15.85546875" style="385" customWidth="1"/>
    <col min="11012" max="11014" width="0" style="385" hidden="1" customWidth="1"/>
    <col min="11015" max="11015" width="30.42578125" style="385" customWidth="1"/>
    <col min="11016" max="11264" width="9.140625" style="385"/>
    <col min="11265" max="11265" width="8" style="385" customWidth="1"/>
    <col min="11266" max="11266" width="52.140625" style="385" customWidth="1"/>
    <col min="11267" max="11267" width="15.85546875" style="385" customWidth="1"/>
    <col min="11268" max="11270" width="0" style="385" hidden="1" customWidth="1"/>
    <col min="11271" max="11271" width="30.42578125" style="385" customWidth="1"/>
    <col min="11272" max="11520" width="9.140625" style="385"/>
    <col min="11521" max="11521" width="8" style="385" customWidth="1"/>
    <col min="11522" max="11522" width="52.140625" style="385" customWidth="1"/>
    <col min="11523" max="11523" width="15.85546875" style="385" customWidth="1"/>
    <col min="11524" max="11526" width="0" style="385" hidden="1" customWidth="1"/>
    <col min="11527" max="11527" width="30.42578125" style="385" customWidth="1"/>
    <col min="11528" max="11776" width="9.140625" style="385"/>
    <col min="11777" max="11777" width="8" style="385" customWidth="1"/>
    <col min="11778" max="11778" width="52.140625" style="385" customWidth="1"/>
    <col min="11779" max="11779" width="15.85546875" style="385" customWidth="1"/>
    <col min="11780" max="11782" width="0" style="385" hidden="1" customWidth="1"/>
    <col min="11783" max="11783" width="30.42578125" style="385" customWidth="1"/>
    <col min="11784" max="12032" width="9.140625" style="385"/>
    <col min="12033" max="12033" width="8" style="385" customWidth="1"/>
    <col min="12034" max="12034" width="52.140625" style="385" customWidth="1"/>
    <col min="12035" max="12035" width="15.85546875" style="385" customWidth="1"/>
    <col min="12036" max="12038" width="0" style="385" hidden="1" customWidth="1"/>
    <col min="12039" max="12039" width="30.42578125" style="385" customWidth="1"/>
    <col min="12040" max="12288" width="9.140625" style="385"/>
    <col min="12289" max="12289" width="8" style="385" customWidth="1"/>
    <col min="12290" max="12290" width="52.140625" style="385" customWidth="1"/>
    <col min="12291" max="12291" width="15.85546875" style="385" customWidth="1"/>
    <col min="12292" max="12294" width="0" style="385" hidden="1" customWidth="1"/>
    <col min="12295" max="12295" width="30.42578125" style="385" customWidth="1"/>
    <col min="12296" max="12544" width="9.140625" style="385"/>
    <col min="12545" max="12545" width="8" style="385" customWidth="1"/>
    <col min="12546" max="12546" width="52.140625" style="385" customWidth="1"/>
    <col min="12547" max="12547" width="15.85546875" style="385" customWidth="1"/>
    <col min="12548" max="12550" width="0" style="385" hidden="1" customWidth="1"/>
    <col min="12551" max="12551" width="30.42578125" style="385" customWidth="1"/>
    <col min="12552" max="12800" width="9.140625" style="385"/>
    <col min="12801" max="12801" width="8" style="385" customWidth="1"/>
    <col min="12802" max="12802" width="52.140625" style="385" customWidth="1"/>
    <col min="12803" max="12803" width="15.85546875" style="385" customWidth="1"/>
    <col min="12804" max="12806" width="0" style="385" hidden="1" customWidth="1"/>
    <col min="12807" max="12807" width="30.42578125" style="385" customWidth="1"/>
    <col min="12808" max="13056" width="9.140625" style="385"/>
    <col min="13057" max="13057" width="8" style="385" customWidth="1"/>
    <col min="13058" max="13058" width="52.140625" style="385" customWidth="1"/>
    <col min="13059" max="13059" width="15.85546875" style="385" customWidth="1"/>
    <col min="13060" max="13062" width="0" style="385" hidden="1" customWidth="1"/>
    <col min="13063" max="13063" width="30.42578125" style="385" customWidth="1"/>
    <col min="13064" max="13312" width="9.140625" style="385"/>
    <col min="13313" max="13313" width="8" style="385" customWidth="1"/>
    <col min="13314" max="13314" width="52.140625" style="385" customWidth="1"/>
    <col min="13315" max="13315" width="15.85546875" style="385" customWidth="1"/>
    <col min="13316" max="13318" width="0" style="385" hidden="1" customWidth="1"/>
    <col min="13319" max="13319" width="30.42578125" style="385" customWidth="1"/>
    <col min="13320" max="13568" width="9.140625" style="385"/>
    <col min="13569" max="13569" width="8" style="385" customWidth="1"/>
    <col min="13570" max="13570" width="52.140625" style="385" customWidth="1"/>
    <col min="13571" max="13571" width="15.85546875" style="385" customWidth="1"/>
    <col min="13572" max="13574" width="0" style="385" hidden="1" customWidth="1"/>
    <col min="13575" max="13575" width="30.42578125" style="385" customWidth="1"/>
    <col min="13576" max="13824" width="9.140625" style="385"/>
    <col min="13825" max="13825" width="8" style="385" customWidth="1"/>
    <col min="13826" max="13826" width="52.140625" style="385" customWidth="1"/>
    <col min="13827" max="13827" width="15.85546875" style="385" customWidth="1"/>
    <col min="13828" max="13830" width="0" style="385" hidden="1" customWidth="1"/>
    <col min="13831" max="13831" width="30.42578125" style="385" customWidth="1"/>
    <col min="13832" max="14080" width="9.140625" style="385"/>
    <col min="14081" max="14081" width="8" style="385" customWidth="1"/>
    <col min="14082" max="14082" width="52.140625" style="385" customWidth="1"/>
    <col min="14083" max="14083" width="15.85546875" style="385" customWidth="1"/>
    <col min="14084" max="14086" width="0" style="385" hidden="1" customWidth="1"/>
    <col min="14087" max="14087" width="30.42578125" style="385" customWidth="1"/>
    <col min="14088" max="14336" width="9.140625" style="385"/>
    <col min="14337" max="14337" width="8" style="385" customWidth="1"/>
    <col min="14338" max="14338" width="52.140625" style="385" customWidth="1"/>
    <col min="14339" max="14339" width="15.85546875" style="385" customWidth="1"/>
    <col min="14340" max="14342" width="0" style="385" hidden="1" customWidth="1"/>
    <col min="14343" max="14343" width="30.42578125" style="385" customWidth="1"/>
    <col min="14344" max="14592" width="9.140625" style="385"/>
    <col min="14593" max="14593" width="8" style="385" customWidth="1"/>
    <col min="14594" max="14594" width="52.140625" style="385" customWidth="1"/>
    <col min="14595" max="14595" width="15.85546875" style="385" customWidth="1"/>
    <col min="14596" max="14598" width="0" style="385" hidden="1" customWidth="1"/>
    <col min="14599" max="14599" width="30.42578125" style="385" customWidth="1"/>
    <col min="14600" max="14848" width="9.140625" style="385"/>
    <col min="14849" max="14849" width="8" style="385" customWidth="1"/>
    <col min="14850" max="14850" width="52.140625" style="385" customWidth="1"/>
    <col min="14851" max="14851" width="15.85546875" style="385" customWidth="1"/>
    <col min="14852" max="14854" width="0" style="385" hidden="1" customWidth="1"/>
    <col min="14855" max="14855" width="30.42578125" style="385" customWidth="1"/>
    <col min="14856" max="15104" width="9.140625" style="385"/>
    <col min="15105" max="15105" width="8" style="385" customWidth="1"/>
    <col min="15106" max="15106" width="52.140625" style="385" customWidth="1"/>
    <col min="15107" max="15107" width="15.85546875" style="385" customWidth="1"/>
    <col min="15108" max="15110" width="0" style="385" hidden="1" customWidth="1"/>
    <col min="15111" max="15111" width="30.42578125" style="385" customWidth="1"/>
    <col min="15112" max="15360" width="9.140625" style="385"/>
    <col min="15361" max="15361" width="8" style="385" customWidth="1"/>
    <col min="15362" max="15362" width="52.140625" style="385" customWidth="1"/>
    <col min="15363" max="15363" width="15.85546875" style="385" customWidth="1"/>
    <col min="15364" max="15366" width="0" style="385" hidden="1" customWidth="1"/>
    <col min="15367" max="15367" width="30.42578125" style="385" customWidth="1"/>
    <col min="15368" max="15616" width="9.140625" style="385"/>
    <col min="15617" max="15617" width="8" style="385" customWidth="1"/>
    <col min="15618" max="15618" width="52.140625" style="385" customWidth="1"/>
    <col min="15619" max="15619" width="15.85546875" style="385" customWidth="1"/>
    <col min="15620" max="15622" width="0" style="385" hidden="1" customWidth="1"/>
    <col min="15623" max="15623" width="30.42578125" style="385" customWidth="1"/>
    <col min="15624" max="15872" width="9.140625" style="385"/>
    <col min="15873" max="15873" width="8" style="385" customWidth="1"/>
    <col min="15874" max="15874" width="52.140625" style="385" customWidth="1"/>
    <col min="15875" max="15875" width="15.85546875" style="385" customWidth="1"/>
    <col min="15876" max="15878" width="0" style="385" hidden="1" customWidth="1"/>
    <col min="15879" max="15879" width="30.42578125" style="385" customWidth="1"/>
    <col min="15880" max="16128" width="9.140625" style="385"/>
    <col min="16129" max="16129" width="8" style="385" customWidth="1"/>
    <col min="16130" max="16130" width="52.140625" style="385" customWidth="1"/>
    <col min="16131" max="16131" width="15.85546875" style="385" customWidth="1"/>
    <col min="16132" max="16134" width="0" style="385" hidden="1" customWidth="1"/>
    <col min="16135" max="16135" width="30.42578125" style="385" customWidth="1"/>
    <col min="16136" max="16384" width="9.140625" style="385"/>
  </cols>
  <sheetData>
    <row r="1" spans="1:9" ht="4.5" customHeight="1" x14ac:dyDescent="0.25"/>
    <row r="2" spans="1:9" ht="49.5" customHeight="1" x14ac:dyDescent="0.25">
      <c r="A2" s="1027" t="s">
        <v>944</v>
      </c>
      <c r="B2" s="1027"/>
      <c r="C2" s="1027"/>
      <c r="D2" s="1027"/>
      <c r="E2" s="1027"/>
      <c r="F2" s="1027"/>
      <c r="G2" s="1027"/>
      <c r="H2" s="386"/>
      <c r="I2" s="386"/>
    </row>
    <row r="3" spans="1:9" ht="10.5" customHeight="1" x14ac:dyDescent="0.25">
      <c r="A3" s="397"/>
      <c r="B3" s="386"/>
      <c r="C3" s="386"/>
      <c r="D3" s="386"/>
      <c r="E3" s="386"/>
      <c r="F3" s="386"/>
      <c r="G3" s="386"/>
      <c r="H3" s="386"/>
      <c r="I3" s="386"/>
    </row>
    <row r="4" spans="1:9" s="469" customFormat="1" ht="51.75" customHeight="1" x14ac:dyDescent="0.2">
      <c r="A4" s="465" t="s">
        <v>816</v>
      </c>
      <c r="B4" s="466" t="s">
        <v>353</v>
      </c>
      <c r="C4" s="466" t="s">
        <v>901</v>
      </c>
      <c r="D4" s="467" t="s">
        <v>101</v>
      </c>
      <c r="E4" s="467" t="s">
        <v>99</v>
      </c>
      <c r="F4" s="467" t="s">
        <v>100</v>
      </c>
      <c r="G4" s="466" t="s">
        <v>819</v>
      </c>
      <c r="H4" s="468"/>
      <c r="I4" s="468"/>
    </row>
    <row r="5" spans="1:9" s="473" customFormat="1" ht="13.5" customHeight="1" x14ac:dyDescent="0.2">
      <c r="A5" s="470">
        <v>1</v>
      </c>
      <c r="B5" s="471">
        <v>2</v>
      </c>
      <c r="C5" s="471">
        <v>3</v>
      </c>
      <c r="D5" s="471">
        <v>4</v>
      </c>
      <c r="E5" s="471">
        <v>5</v>
      </c>
      <c r="F5" s="471">
        <v>6</v>
      </c>
      <c r="G5" s="471">
        <v>4</v>
      </c>
      <c r="H5" s="472"/>
      <c r="I5" s="472"/>
    </row>
    <row r="6" spans="1:9" s="479" customFormat="1" ht="30" hidden="1" customHeight="1" x14ac:dyDescent="0.2">
      <c r="A6" s="474" t="s">
        <v>902</v>
      </c>
      <c r="B6" s="475" t="s">
        <v>359</v>
      </c>
      <c r="C6" s="476">
        <f>SUM(C7)</f>
        <v>0</v>
      </c>
      <c r="D6" s="476">
        <f>SUM(D7)</f>
        <v>0</v>
      </c>
      <c r="E6" s="476">
        <f>SUM(E7)</f>
        <v>0</v>
      </c>
      <c r="F6" s="476">
        <f>SUM(F7)</f>
        <v>0</v>
      </c>
      <c r="G6" s="477"/>
      <c r="H6" s="478"/>
      <c r="I6" s="478"/>
    </row>
    <row r="7" spans="1:9" ht="20.25" hidden="1" customHeight="1" x14ac:dyDescent="0.25">
      <c r="A7" s="480" t="s">
        <v>903</v>
      </c>
      <c r="B7" s="481" t="s">
        <v>904</v>
      </c>
      <c r="C7" s="482">
        <f>SUM(D7)</f>
        <v>0</v>
      </c>
      <c r="D7" s="482"/>
      <c r="E7" s="482"/>
      <c r="F7" s="482"/>
      <c r="G7" s="483"/>
      <c r="H7" s="386"/>
      <c r="I7" s="386"/>
    </row>
    <row r="8" spans="1:9" ht="22.5" customHeight="1" x14ac:dyDescent="0.25">
      <c r="A8" s="474" t="s">
        <v>829</v>
      </c>
      <c r="B8" s="484" t="s">
        <v>905</v>
      </c>
      <c r="C8" s="485">
        <f>SUM(D8+E8)</f>
        <v>0</v>
      </c>
      <c r="D8" s="476"/>
      <c r="E8" s="476"/>
      <c r="F8" s="476"/>
      <c r="G8" s="1028" t="s">
        <v>906</v>
      </c>
      <c r="H8" s="386"/>
      <c r="I8" s="386"/>
    </row>
    <row r="9" spans="1:9" ht="23.25" customHeight="1" x14ac:dyDescent="0.25">
      <c r="A9" s="480" t="s">
        <v>829</v>
      </c>
      <c r="B9" s="486" t="s">
        <v>907</v>
      </c>
      <c r="C9" s="487">
        <v>79.3</v>
      </c>
      <c r="D9" s="482"/>
      <c r="E9" s="482"/>
      <c r="F9" s="482"/>
      <c r="G9" s="1029"/>
      <c r="H9" s="386"/>
      <c r="I9" s="386"/>
    </row>
    <row r="10" spans="1:9" ht="23.25" customHeight="1" x14ac:dyDescent="0.25">
      <c r="A10" s="480" t="s">
        <v>829</v>
      </c>
      <c r="B10" s="486" t="s">
        <v>908</v>
      </c>
      <c r="C10" s="487">
        <v>-10.3</v>
      </c>
      <c r="D10" s="482"/>
      <c r="E10" s="482"/>
      <c r="F10" s="482"/>
      <c r="G10" s="1029"/>
      <c r="H10" s="386"/>
      <c r="I10" s="386"/>
    </row>
    <row r="11" spans="1:9" ht="23.25" customHeight="1" x14ac:dyDescent="0.25">
      <c r="A11" s="480" t="s">
        <v>829</v>
      </c>
      <c r="B11" s="486" t="s">
        <v>909</v>
      </c>
      <c r="C11" s="487">
        <v>-3.7</v>
      </c>
      <c r="D11" s="482"/>
      <c r="E11" s="482"/>
      <c r="F11" s="482"/>
      <c r="G11" s="1029"/>
      <c r="H11" s="386"/>
      <c r="I11" s="386"/>
    </row>
    <row r="12" spans="1:9" ht="23.25" customHeight="1" x14ac:dyDescent="0.25">
      <c r="A12" s="480" t="s">
        <v>829</v>
      </c>
      <c r="B12" s="486" t="s">
        <v>910</v>
      </c>
      <c r="C12" s="487">
        <v>-9.6</v>
      </c>
      <c r="D12" s="482"/>
      <c r="E12" s="482"/>
      <c r="F12" s="482"/>
      <c r="G12" s="1029"/>
      <c r="H12" s="386"/>
      <c r="I12" s="386"/>
    </row>
    <row r="13" spans="1:9" ht="23.25" customHeight="1" x14ac:dyDescent="0.25">
      <c r="A13" s="480" t="s">
        <v>829</v>
      </c>
      <c r="B13" s="486" t="s">
        <v>911</v>
      </c>
      <c r="C13" s="487">
        <v>9.1999999999999993</v>
      </c>
      <c r="D13" s="482"/>
      <c r="E13" s="482"/>
      <c r="F13" s="482"/>
      <c r="G13" s="1029"/>
      <c r="H13" s="386"/>
      <c r="I13" s="386"/>
    </row>
    <row r="14" spans="1:9" ht="23.25" customHeight="1" x14ac:dyDescent="0.25">
      <c r="A14" s="480" t="s">
        <v>829</v>
      </c>
      <c r="B14" s="486" t="s">
        <v>912</v>
      </c>
      <c r="C14" s="487">
        <v>-3.3</v>
      </c>
      <c r="D14" s="482"/>
      <c r="E14" s="482"/>
      <c r="F14" s="482"/>
      <c r="G14" s="1029"/>
      <c r="H14" s="386"/>
      <c r="I14" s="386"/>
    </row>
    <row r="15" spans="1:9" ht="23.25" customHeight="1" x14ac:dyDescent="0.25">
      <c r="A15" s="480" t="s">
        <v>829</v>
      </c>
      <c r="B15" s="486" t="s">
        <v>913</v>
      </c>
      <c r="C15" s="487">
        <v>-3.2</v>
      </c>
      <c r="D15" s="482"/>
      <c r="E15" s="482"/>
      <c r="F15" s="482"/>
      <c r="G15" s="1029"/>
      <c r="H15" s="386"/>
      <c r="I15" s="386"/>
    </row>
    <row r="16" spans="1:9" ht="23.25" customHeight="1" x14ac:dyDescent="0.25">
      <c r="A16" s="480" t="s">
        <v>829</v>
      </c>
      <c r="B16" s="486" t="s">
        <v>914</v>
      </c>
      <c r="C16" s="487">
        <v>8.3000000000000007</v>
      </c>
      <c r="D16" s="482"/>
      <c r="E16" s="482"/>
      <c r="F16" s="482"/>
      <c r="G16" s="1029"/>
      <c r="H16" s="386"/>
      <c r="I16" s="386"/>
    </row>
    <row r="17" spans="1:9" ht="23.25" customHeight="1" x14ac:dyDescent="0.25">
      <c r="A17" s="480" t="s">
        <v>829</v>
      </c>
      <c r="B17" s="486" t="s">
        <v>915</v>
      </c>
      <c r="C17" s="487">
        <v>-22.7</v>
      </c>
      <c r="D17" s="482"/>
      <c r="E17" s="482"/>
      <c r="F17" s="482"/>
      <c r="G17" s="1029"/>
      <c r="H17" s="386"/>
      <c r="I17" s="386"/>
    </row>
    <row r="18" spans="1:9" ht="23.25" hidden="1" customHeight="1" x14ac:dyDescent="0.25">
      <c r="A18" s="480" t="s">
        <v>829</v>
      </c>
      <c r="B18" s="486" t="s">
        <v>916</v>
      </c>
      <c r="C18" s="487">
        <f>SUM(D18+E18)</f>
        <v>0</v>
      </c>
      <c r="D18" s="482"/>
      <c r="E18" s="482"/>
      <c r="F18" s="482"/>
      <c r="G18" s="1029"/>
      <c r="H18" s="386"/>
      <c r="I18" s="386"/>
    </row>
    <row r="19" spans="1:9" ht="23.25" customHeight="1" x14ac:dyDescent="0.25">
      <c r="A19" s="480" t="s">
        <v>829</v>
      </c>
      <c r="B19" s="486" t="s">
        <v>917</v>
      </c>
      <c r="C19" s="487">
        <v>-19</v>
      </c>
      <c r="D19" s="482"/>
      <c r="E19" s="482"/>
      <c r="F19" s="482"/>
      <c r="G19" s="1029"/>
      <c r="H19" s="386"/>
      <c r="I19" s="386"/>
    </row>
    <row r="20" spans="1:9" ht="23.25" customHeight="1" x14ac:dyDescent="0.25">
      <c r="A20" s="480" t="s">
        <v>829</v>
      </c>
      <c r="B20" s="486" t="s">
        <v>918</v>
      </c>
      <c r="C20" s="487">
        <v>-22.1</v>
      </c>
      <c r="D20" s="482"/>
      <c r="E20" s="482"/>
      <c r="F20" s="482"/>
      <c r="G20" s="1029"/>
      <c r="H20" s="386"/>
      <c r="I20" s="386"/>
    </row>
    <row r="21" spans="1:9" ht="20.25" customHeight="1" x14ac:dyDescent="0.25">
      <c r="A21" s="480" t="s">
        <v>829</v>
      </c>
      <c r="B21" s="486" t="s">
        <v>919</v>
      </c>
      <c r="C21" s="487">
        <f>SUM(D21+E21)</f>
        <v>0</v>
      </c>
      <c r="D21" s="482"/>
      <c r="E21" s="482"/>
      <c r="F21" s="482"/>
      <c r="G21" s="1029"/>
      <c r="H21" s="386"/>
      <c r="I21" s="386"/>
    </row>
    <row r="22" spans="1:9" ht="18" customHeight="1" x14ac:dyDescent="0.25">
      <c r="A22" s="480" t="s">
        <v>829</v>
      </c>
      <c r="B22" s="486" t="s">
        <v>920</v>
      </c>
      <c r="C22" s="487">
        <v>-0.4</v>
      </c>
      <c r="D22" s="482"/>
      <c r="E22" s="482"/>
      <c r="F22" s="482"/>
      <c r="G22" s="1029"/>
      <c r="H22" s="386"/>
      <c r="I22" s="386"/>
    </row>
    <row r="23" spans="1:9" ht="20.25" customHeight="1" x14ac:dyDescent="0.25">
      <c r="A23" s="480" t="s">
        <v>829</v>
      </c>
      <c r="B23" s="486" t="s">
        <v>921</v>
      </c>
      <c r="C23" s="487">
        <v>-0.3</v>
      </c>
      <c r="D23" s="482"/>
      <c r="E23" s="482"/>
      <c r="F23" s="482"/>
      <c r="G23" s="1029"/>
      <c r="H23" s="386"/>
      <c r="I23" s="386"/>
    </row>
    <row r="24" spans="1:9" ht="17.25" customHeight="1" x14ac:dyDescent="0.25">
      <c r="A24" s="480" t="s">
        <v>829</v>
      </c>
      <c r="B24" s="486" t="s">
        <v>922</v>
      </c>
      <c r="C24" s="487">
        <v>0.1</v>
      </c>
      <c r="D24" s="482"/>
      <c r="E24" s="482"/>
      <c r="F24" s="482"/>
      <c r="G24" s="1029"/>
      <c r="H24" s="386"/>
      <c r="I24" s="386"/>
    </row>
    <row r="25" spans="1:9" ht="18" customHeight="1" x14ac:dyDescent="0.25">
      <c r="A25" s="480" t="s">
        <v>829</v>
      </c>
      <c r="B25" s="486" t="s">
        <v>923</v>
      </c>
      <c r="C25" s="487">
        <v>57.3</v>
      </c>
      <c r="D25" s="482"/>
      <c r="E25" s="482"/>
      <c r="F25" s="482"/>
      <c r="G25" s="1029"/>
      <c r="H25" s="386"/>
      <c r="I25" s="386"/>
    </row>
    <row r="26" spans="1:9" ht="19.5" customHeight="1" x14ac:dyDescent="0.25">
      <c r="A26" s="480" t="s">
        <v>829</v>
      </c>
      <c r="B26" s="486" t="s">
        <v>924</v>
      </c>
      <c r="C26" s="487">
        <v>5.8</v>
      </c>
      <c r="D26" s="482"/>
      <c r="E26" s="482"/>
      <c r="F26" s="482"/>
      <c r="G26" s="1029"/>
      <c r="H26" s="386"/>
      <c r="I26" s="386"/>
    </row>
    <row r="27" spans="1:9" ht="18.75" customHeight="1" x14ac:dyDescent="0.25">
      <c r="A27" s="480" t="s">
        <v>829</v>
      </c>
      <c r="B27" s="486" t="s">
        <v>925</v>
      </c>
      <c r="C27" s="487">
        <v>26.7</v>
      </c>
      <c r="D27" s="482"/>
      <c r="E27" s="482"/>
      <c r="F27" s="482"/>
      <c r="G27" s="1029"/>
      <c r="H27" s="386"/>
      <c r="I27" s="386"/>
    </row>
    <row r="28" spans="1:9" ht="24" customHeight="1" x14ac:dyDescent="0.25">
      <c r="A28" s="480" t="s">
        <v>829</v>
      </c>
      <c r="B28" s="486" t="s">
        <v>926</v>
      </c>
      <c r="C28" s="487">
        <v>-93.4</v>
      </c>
      <c r="D28" s="482"/>
      <c r="E28" s="482"/>
      <c r="F28" s="482"/>
      <c r="G28" s="1029"/>
      <c r="H28" s="386"/>
      <c r="I28" s="386"/>
    </row>
    <row r="29" spans="1:9" ht="21" customHeight="1" x14ac:dyDescent="0.25">
      <c r="A29" s="480" t="s">
        <v>829</v>
      </c>
      <c r="B29" s="486" t="s">
        <v>927</v>
      </c>
      <c r="C29" s="487">
        <v>52.4</v>
      </c>
      <c r="D29" s="482"/>
      <c r="E29" s="482"/>
      <c r="F29" s="482"/>
      <c r="G29" s="1029"/>
      <c r="H29" s="386"/>
      <c r="I29" s="386"/>
    </row>
    <row r="30" spans="1:9" ht="18" customHeight="1" x14ac:dyDescent="0.25">
      <c r="A30" s="480" t="s">
        <v>829</v>
      </c>
      <c r="B30" s="486" t="s">
        <v>928</v>
      </c>
      <c r="C30" s="487">
        <v>68.7</v>
      </c>
      <c r="D30" s="482"/>
      <c r="E30" s="482"/>
      <c r="F30" s="482"/>
      <c r="G30" s="1029"/>
      <c r="H30" s="386"/>
      <c r="I30" s="386"/>
    </row>
    <row r="31" spans="1:9" ht="18" customHeight="1" x14ac:dyDescent="0.25">
      <c r="A31" s="480" t="s">
        <v>829</v>
      </c>
      <c r="B31" s="486" t="s">
        <v>900</v>
      </c>
      <c r="C31" s="487">
        <v>-113.7</v>
      </c>
      <c r="D31" s="482"/>
      <c r="E31" s="482"/>
      <c r="F31" s="482"/>
      <c r="G31" s="1029"/>
      <c r="H31" s="386"/>
      <c r="I31" s="386"/>
    </row>
    <row r="32" spans="1:9" ht="21.75" customHeight="1" x14ac:dyDescent="0.25">
      <c r="A32" s="480" t="s">
        <v>829</v>
      </c>
      <c r="B32" s="486" t="s">
        <v>929</v>
      </c>
      <c r="C32" s="487">
        <v>-56.8</v>
      </c>
      <c r="D32" s="482"/>
      <c r="E32" s="482"/>
      <c r="F32" s="482"/>
      <c r="G32" s="1029"/>
      <c r="H32" s="386"/>
      <c r="I32" s="386"/>
    </row>
    <row r="33" spans="1:9" ht="22.5" customHeight="1" x14ac:dyDescent="0.25">
      <c r="A33" s="480" t="s">
        <v>829</v>
      </c>
      <c r="B33" s="486" t="s">
        <v>930</v>
      </c>
      <c r="C33" s="487">
        <f>SUM(D33+E33)</f>
        <v>0</v>
      </c>
      <c r="D33" s="482"/>
      <c r="E33" s="482"/>
      <c r="F33" s="482"/>
      <c r="G33" s="1029"/>
      <c r="H33" s="386"/>
      <c r="I33" s="386"/>
    </row>
    <row r="34" spans="1:9" ht="19.5" customHeight="1" x14ac:dyDescent="0.25">
      <c r="A34" s="480" t="s">
        <v>829</v>
      </c>
      <c r="B34" s="486" t="s">
        <v>931</v>
      </c>
      <c r="C34" s="487">
        <v>27.6</v>
      </c>
      <c r="D34" s="482"/>
      <c r="E34" s="482"/>
      <c r="F34" s="482"/>
      <c r="G34" s="1029"/>
      <c r="H34" s="386"/>
      <c r="I34" s="386"/>
    </row>
    <row r="35" spans="1:9" ht="19.5" customHeight="1" x14ac:dyDescent="0.25">
      <c r="A35" s="480" t="s">
        <v>829</v>
      </c>
      <c r="B35" s="486" t="s">
        <v>932</v>
      </c>
      <c r="C35" s="487">
        <v>23.1</v>
      </c>
      <c r="D35" s="482"/>
      <c r="E35" s="482"/>
      <c r="F35" s="482"/>
      <c r="G35" s="1029"/>
      <c r="H35" s="386"/>
      <c r="I35" s="386"/>
    </row>
    <row r="36" spans="1:9" ht="19.5" customHeight="1" x14ac:dyDescent="0.25">
      <c r="A36" s="480" t="s">
        <v>829</v>
      </c>
      <c r="B36" s="486" t="s">
        <v>933</v>
      </c>
      <c r="C36" s="487">
        <f>SUM(D36+E36)</f>
        <v>0</v>
      </c>
      <c r="D36" s="482"/>
      <c r="E36" s="482"/>
      <c r="F36" s="482"/>
      <c r="G36" s="1030"/>
      <c r="H36" s="386"/>
      <c r="I36" s="386"/>
    </row>
    <row r="37" spans="1:9" ht="40.5" hidden="1" customHeight="1" x14ac:dyDescent="0.25">
      <c r="A37" s="480" t="s">
        <v>829</v>
      </c>
      <c r="B37" s="486" t="s">
        <v>934</v>
      </c>
      <c r="C37" s="487">
        <f>SUM(D37+E37)</f>
        <v>0</v>
      </c>
      <c r="D37" s="482"/>
      <c r="E37" s="488"/>
      <c r="F37" s="488"/>
      <c r="G37" s="489"/>
      <c r="H37" s="386"/>
      <c r="I37" s="386"/>
    </row>
    <row r="38" spans="1:9" ht="24" hidden="1" customHeight="1" x14ac:dyDescent="0.25">
      <c r="A38" s="480" t="s">
        <v>935</v>
      </c>
      <c r="B38" s="484" t="s">
        <v>202</v>
      </c>
      <c r="C38" s="487"/>
      <c r="D38" s="482"/>
      <c r="E38" s="488"/>
      <c r="F38" s="488"/>
      <c r="G38" s="1028" t="s">
        <v>936</v>
      </c>
      <c r="H38" s="386"/>
      <c r="I38" s="386"/>
    </row>
    <row r="39" spans="1:9" ht="48.75" hidden="1" customHeight="1" x14ac:dyDescent="0.25">
      <c r="A39" s="480" t="s">
        <v>935</v>
      </c>
      <c r="B39" s="486" t="s">
        <v>937</v>
      </c>
      <c r="C39" s="487"/>
      <c r="D39" s="482"/>
      <c r="E39" s="488"/>
      <c r="F39" s="488"/>
      <c r="G39" s="1030"/>
      <c r="H39" s="386"/>
      <c r="I39" s="386"/>
    </row>
    <row r="40" spans="1:9" ht="48.75" hidden="1" customHeight="1" x14ac:dyDescent="0.25">
      <c r="A40" s="480" t="s">
        <v>849</v>
      </c>
      <c r="B40" s="486"/>
      <c r="C40" s="487"/>
      <c r="D40" s="482"/>
      <c r="E40" s="488"/>
      <c r="F40" s="488"/>
      <c r="G40" s="490"/>
      <c r="H40" s="386"/>
      <c r="I40" s="386"/>
    </row>
    <row r="41" spans="1:9" s="479" customFormat="1" ht="23.25" hidden="1" customHeight="1" x14ac:dyDescent="0.2">
      <c r="A41" s="474" t="s">
        <v>520</v>
      </c>
      <c r="B41" s="484" t="s">
        <v>237</v>
      </c>
      <c r="C41" s="476">
        <f>SUM(C44+C46+C42)</f>
        <v>0</v>
      </c>
      <c r="D41" s="476"/>
      <c r="E41" s="476"/>
      <c r="F41" s="476"/>
      <c r="G41" s="491"/>
      <c r="H41" s="478"/>
      <c r="I41" s="478"/>
    </row>
    <row r="42" spans="1:9" ht="49.5" hidden="1" customHeight="1" x14ac:dyDescent="0.25">
      <c r="A42" s="480" t="s">
        <v>514</v>
      </c>
      <c r="B42" s="486" t="s">
        <v>238</v>
      </c>
      <c r="C42" s="485">
        <f>SUM(D42+E42+F42)</f>
        <v>0</v>
      </c>
      <c r="D42" s="482"/>
      <c r="E42" s="482"/>
      <c r="F42" s="482"/>
      <c r="G42" s="489" t="s">
        <v>938</v>
      </c>
      <c r="H42" s="386"/>
      <c r="I42" s="386"/>
    </row>
    <row r="43" spans="1:9" ht="49.5" hidden="1" customHeight="1" x14ac:dyDescent="0.25">
      <c r="A43" s="480" t="s">
        <v>515</v>
      </c>
      <c r="B43" s="486"/>
      <c r="C43" s="485"/>
      <c r="D43" s="482"/>
      <c r="E43" s="482"/>
      <c r="F43" s="482"/>
      <c r="G43" s="492"/>
      <c r="H43" s="386"/>
      <c r="I43" s="386"/>
    </row>
    <row r="44" spans="1:9" s="479" customFormat="1" ht="18.75" hidden="1" customHeight="1" x14ac:dyDescent="0.2">
      <c r="A44" s="474" t="s">
        <v>939</v>
      </c>
      <c r="B44" s="484" t="s">
        <v>940</v>
      </c>
      <c r="C44" s="485">
        <f>SUM(D44+E44)</f>
        <v>0</v>
      </c>
      <c r="D44" s="476"/>
      <c r="E44" s="476"/>
      <c r="F44" s="476"/>
      <c r="G44" s="1028" t="s">
        <v>941</v>
      </c>
      <c r="H44" s="478"/>
      <c r="I44" s="478"/>
    </row>
    <row r="45" spans="1:9" ht="15.75" hidden="1" customHeight="1" x14ac:dyDescent="0.25">
      <c r="A45" s="480" t="s">
        <v>516</v>
      </c>
      <c r="B45" s="486" t="s">
        <v>942</v>
      </c>
      <c r="C45" s="485">
        <f>SUM(D45+E45)</f>
        <v>0</v>
      </c>
      <c r="D45" s="482"/>
      <c r="E45" s="482"/>
      <c r="F45" s="482"/>
      <c r="G45" s="1029"/>
      <c r="H45" s="386"/>
      <c r="I45" s="386"/>
    </row>
    <row r="46" spans="1:9" s="479" customFormat="1" ht="20.25" hidden="1" customHeight="1" x14ac:dyDescent="0.2">
      <c r="A46" s="474" t="s">
        <v>517</v>
      </c>
      <c r="B46" s="484" t="s">
        <v>250</v>
      </c>
      <c r="C46" s="485">
        <f>SUM(D46+E46)</f>
        <v>0</v>
      </c>
      <c r="D46" s="476"/>
      <c r="E46" s="476"/>
      <c r="F46" s="476"/>
      <c r="G46" s="1029"/>
      <c r="H46" s="478"/>
      <c r="I46" s="478"/>
    </row>
    <row r="47" spans="1:9" ht="18" hidden="1" customHeight="1" x14ac:dyDescent="0.25">
      <c r="A47" s="480" t="s">
        <v>517</v>
      </c>
      <c r="B47" s="486" t="s">
        <v>943</v>
      </c>
      <c r="C47" s="485">
        <f>SUM(D47+E47)</f>
        <v>0</v>
      </c>
      <c r="D47" s="482"/>
      <c r="E47" s="482"/>
      <c r="F47" s="482"/>
      <c r="G47" s="1030"/>
      <c r="H47" s="386"/>
      <c r="I47" s="386"/>
    </row>
    <row r="48" spans="1:9" ht="26.25" customHeight="1" x14ac:dyDescent="0.25">
      <c r="A48" s="1031" t="s">
        <v>828</v>
      </c>
      <c r="B48" s="1032"/>
      <c r="C48" s="493">
        <f>SUM(D48+E48+F48)</f>
        <v>0</v>
      </c>
      <c r="D48" s="494"/>
      <c r="E48" s="494"/>
      <c r="F48" s="494"/>
      <c r="G48" s="495"/>
    </row>
    <row r="49" spans="4:6" x14ac:dyDescent="0.25">
      <c r="D49" s="496"/>
      <c r="E49" s="496"/>
      <c r="F49" s="496"/>
    </row>
    <row r="50" spans="4:6" x14ac:dyDescent="0.25">
      <c r="D50" s="496"/>
      <c r="E50" s="496"/>
      <c r="F50" s="496"/>
    </row>
    <row r="51" spans="4:6" x14ac:dyDescent="0.25">
      <c r="D51" s="496"/>
      <c r="E51" s="496"/>
      <c r="F51" s="496"/>
    </row>
    <row r="52" spans="4:6" x14ac:dyDescent="0.25">
      <c r="D52" s="496"/>
      <c r="E52" s="496"/>
      <c r="F52" s="496"/>
    </row>
    <row r="53" spans="4:6" x14ac:dyDescent="0.25">
      <c r="D53" s="496"/>
      <c r="E53" s="496"/>
      <c r="F53" s="496"/>
    </row>
    <row r="54" spans="4:6" x14ac:dyDescent="0.25">
      <c r="D54" s="496"/>
      <c r="E54" s="496"/>
      <c r="F54" s="496"/>
    </row>
    <row r="55" spans="4:6" x14ac:dyDescent="0.25">
      <c r="D55" s="496"/>
      <c r="E55" s="496"/>
      <c r="F55" s="496"/>
    </row>
    <row r="104" spans="1:1" x14ac:dyDescent="0.25">
      <c r="A104" s="385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11</vt:i4>
      </vt:variant>
    </vt:vector>
  </HeadingPairs>
  <TitlesOfParts>
    <vt:vector size="40" baseType="lpstr">
      <vt:lpstr>свод 2012</vt:lpstr>
      <vt:lpstr>пр5</vt:lpstr>
      <vt:lpstr>пр 8 субвенции</vt:lpstr>
      <vt:lpstr>пр6</vt:lpstr>
      <vt:lpstr>пр6.</vt:lpstr>
      <vt:lpstr>приложение 15</vt:lpstr>
      <vt:lpstr>приложение 16</vt:lpstr>
      <vt:lpstr>пр9</vt:lpstr>
      <vt:lpstr>р.0401</vt:lpstr>
      <vt:lpstr>Графа 7</vt:lpstr>
      <vt:lpstr>графа 8</vt:lpstr>
      <vt:lpstr>графа 9</vt:lpstr>
      <vt:lpstr>графа9</vt:lpstr>
      <vt:lpstr>графа10</vt:lpstr>
      <vt:lpstr>графа11</vt:lpstr>
      <vt:lpstr>графа12</vt:lpstr>
      <vt:lpstr>графа 13</vt:lpstr>
      <vt:lpstr>раздел 1</vt:lpstr>
      <vt:lpstr>раздел 03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Лист3</vt:lpstr>
      <vt:lpstr>гр13</vt:lpstr>
      <vt:lpstr>приложение 17</vt:lpstr>
      <vt:lpstr>'Графа 7'!Заголовки_для_печати</vt:lpstr>
      <vt:lpstr>'пр 8 субвенции'!Заголовки_для_печати</vt:lpstr>
      <vt:lpstr>пр5!Заголовки_для_печати</vt:lpstr>
      <vt:lpstr>пр6!Заголовки_для_печати</vt:lpstr>
      <vt:lpstr>пр9!Заголовки_для_печати</vt:lpstr>
      <vt:lpstr>'приложение 15'!Заголовки_для_печати</vt:lpstr>
      <vt:lpstr>'приложение 16'!Заголовки_для_печати</vt:lpstr>
      <vt:lpstr>'свод 2012'!Заголовки_для_печати</vt:lpstr>
      <vt:lpstr>пр5!Область_печати</vt:lpstr>
      <vt:lpstr>'приложение 16'!Область_печати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2012-11-30T06:54:18Z</dcterms:modified>
</cp:coreProperties>
</file>